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7240" windowHeight="8280" activeTab="7"/>
  </bookViews>
  <sheets>
    <sheet name="属性データ" sheetId="1" r:id="rId1"/>
    <sheet name="4月" sheetId="2" r:id="rId2"/>
    <sheet name="5月" sheetId="3" r:id="rId3"/>
    <sheet name="6月" sheetId="4" r:id="rId4"/>
    <sheet name="7月" sheetId="5" r:id="rId5"/>
    <sheet name="8月" sheetId="6" r:id="rId6"/>
    <sheet name="9月" sheetId="7" r:id="rId7"/>
    <sheet name="10月" sheetId="8" r:id="rId8"/>
    <sheet name="11月" sheetId="9" r:id="rId9"/>
    <sheet name="12月" sheetId="10" r:id="rId10"/>
    <sheet name="1月" sheetId="11" r:id="rId11"/>
    <sheet name="2月" sheetId="12" r:id="rId12"/>
    <sheet name="3月" sheetId="13" r:id="rId13"/>
  </sheets>
  <definedNames>
    <definedName name="_xlfn.COUNTIFS" hidden="1">#NAME?</definedName>
    <definedName name="_xlnm.Print_Area" localSheetId="7">'10月'!$A$1:$G$17</definedName>
    <definedName name="_xlnm.Print_Area" localSheetId="8">'11月'!$A$1:$G$18</definedName>
    <definedName name="_xlnm.Print_Area" localSheetId="9">'12月'!$A$1:$G$18</definedName>
    <definedName name="_xlnm.Print_Area" localSheetId="10">'1月'!$A$1:$G$18</definedName>
    <definedName name="_xlnm.Print_Area" localSheetId="11">'2月'!$A$1:$G$18</definedName>
    <definedName name="_xlnm.Print_Area" localSheetId="12">'3月'!$A$1:$G$18</definedName>
    <definedName name="_xlnm.Print_Area" localSheetId="1">'4月'!$A$1:$G$26</definedName>
    <definedName name="_xlnm.Print_Area" localSheetId="2">'5月'!$A$1:$G$22</definedName>
    <definedName name="_xlnm.Print_Area" localSheetId="3">'6月'!$A$1:$G$26</definedName>
    <definedName name="_xlnm.Print_Area" localSheetId="4">'7月'!$A$1:$G$24</definedName>
    <definedName name="_xlnm.Print_Area" localSheetId="5">'8月'!$A$1:$G$22</definedName>
    <definedName name="_xlnm.Print_Area" localSheetId="6">'9月'!$A$1:$G$23</definedName>
  </definedNames>
  <calcPr fullCalcOnLoad="1"/>
</workbook>
</file>

<file path=xl/sharedStrings.xml><?xml version="1.0" encoding="utf-8"?>
<sst xmlns="http://schemas.openxmlformats.org/spreadsheetml/2006/main" count="902" uniqueCount="323">
  <si>
    <t>4月</t>
  </si>
  <si>
    <t>人数</t>
  </si>
  <si>
    <t>延べ</t>
  </si>
  <si>
    <t>3月</t>
  </si>
  <si>
    <t>利用日数</t>
  </si>
  <si>
    <t>利用日　</t>
  </si>
  <si>
    <t>11月</t>
  </si>
  <si>
    <t>団体名</t>
  </si>
  <si>
    <t>備考</t>
  </si>
  <si>
    <t>地区</t>
  </si>
  <si>
    <t>4.21～4.22</t>
  </si>
  <si>
    <t>1泊2日</t>
  </si>
  <si>
    <t>4.26～4.27</t>
  </si>
  <si>
    <t>4.13～4.14</t>
  </si>
  <si>
    <t>4.20～4.21</t>
  </si>
  <si>
    <t>7月</t>
  </si>
  <si>
    <t>5月</t>
  </si>
  <si>
    <t>6月</t>
  </si>
  <si>
    <t>12月</t>
  </si>
  <si>
    <t>1月</t>
  </si>
  <si>
    <t>8月</t>
  </si>
  <si>
    <t>9月</t>
  </si>
  <si>
    <t>10月</t>
  </si>
  <si>
    <t>2月</t>
  </si>
  <si>
    <t>2021.5.20　12：00現在</t>
  </si>
  <si>
    <t>4.9～4.10</t>
  </si>
  <si>
    <t>浜松医師会看護高等専修学校</t>
  </si>
  <si>
    <t>中区</t>
  </si>
  <si>
    <t>浜松市立清竜中学校</t>
  </si>
  <si>
    <t>天竜区</t>
  </si>
  <si>
    <t>4.19～4.20</t>
  </si>
  <si>
    <t>湖西市立白須賀中学校</t>
  </si>
  <si>
    <t>湖西市</t>
  </si>
  <si>
    <t>浜松市立北部中学校</t>
  </si>
  <si>
    <t>静岡県立浜松湖北高校佐久間分校</t>
  </si>
  <si>
    <t>北区</t>
  </si>
  <si>
    <t>湖西市立鷲津中学校</t>
  </si>
  <si>
    <t>1泊2日</t>
  </si>
  <si>
    <t>日帰り</t>
  </si>
  <si>
    <t>1泊2日</t>
  </si>
  <si>
    <t>2泊3日</t>
  </si>
  <si>
    <t>3泊4日</t>
  </si>
  <si>
    <t>４月</t>
  </si>
  <si>
    <t>実</t>
  </si>
  <si>
    <t>延</t>
  </si>
  <si>
    <t>５月</t>
  </si>
  <si>
    <t>６月</t>
  </si>
  <si>
    <t>７月</t>
  </si>
  <si>
    <t>８月</t>
  </si>
  <si>
    <t>９月</t>
  </si>
  <si>
    <t>１０月</t>
  </si>
  <si>
    <t>団</t>
  </si>
  <si>
    <t>１１月</t>
  </si>
  <si>
    <t>１２月</t>
  </si>
  <si>
    <t>１月</t>
  </si>
  <si>
    <t>２月</t>
  </si>
  <si>
    <t>３月</t>
  </si>
  <si>
    <t>中</t>
  </si>
  <si>
    <t>高</t>
  </si>
  <si>
    <t>泊数</t>
  </si>
  <si>
    <t>属性</t>
  </si>
  <si>
    <t>幼保</t>
  </si>
  <si>
    <t>幼保</t>
  </si>
  <si>
    <t>小</t>
  </si>
  <si>
    <t>小</t>
  </si>
  <si>
    <t>中</t>
  </si>
  <si>
    <t>高</t>
  </si>
  <si>
    <t>大</t>
  </si>
  <si>
    <t>専</t>
  </si>
  <si>
    <t>高専</t>
  </si>
  <si>
    <t>青少年</t>
  </si>
  <si>
    <t>一般</t>
  </si>
  <si>
    <t>浜松市</t>
  </si>
  <si>
    <t>浜松市</t>
  </si>
  <si>
    <t>湖西市</t>
  </si>
  <si>
    <t>湖西市</t>
  </si>
  <si>
    <t>他静岡</t>
  </si>
  <si>
    <t>他静岡</t>
  </si>
  <si>
    <t>県外</t>
  </si>
  <si>
    <t>県外</t>
  </si>
  <si>
    <t>主催</t>
  </si>
  <si>
    <t>公</t>
  </si>
  <si>
    <t>公</t>
  </si>
  <si>
    <t>年間</t>
  </si>
  <si>
    <t>5.10～5.11</t>
  </si>
  <si>
    <t>湖西市立岡崎中学校</t>
  </si>
  <si>
    <t>5.11～5.13</t>
  </si>
  <si>
    <t>浜松市立麁玉中学校</t>
  </si>
  <si>
    <t>5.17～5.18</t>
  </si>
  <si>
    <t>浜松市立庄内中学校</t>
  </si>
  <si>
    <t>5.18～5.19</t>
  </si>
  <si>
    <t>浜松市立南陽中学校</t>
  </si>
  <si>
    <t>5.19～5.21</t>
  </si>
  <si>
    <t>浜松学芸中学校</t>
  </si>
  <si>
    <t>5.19～5.20</t>
  </si>
  <si>
    <t>浜松市立花川小学校</t>
  </si>
  <si>
    <t>5.24～5.25</t>
  </si>
  <si>
    <t>5.25～5.26</t>
  </si>
  <si>
    <t>浜松市立丸塚中学校</t>
  </si>
  <si>
    <t>5.26～5.27</t>
  </si>
  <si>
    <t>浜松市立東陽中学校</t>
  </si>
  <si>
    <t>5.31～6.1</t>
  </si>
  <si>
    <t>浜松市立三ケ日中学校</t>
  </si>
  <si>
    <t>6..1～6.2</t>
  </si>
  <si>
    <t>浜松市立江南中学校</t>
  </si>
  <si>
    <t>6.2～6.3</t>
  </si>
  <si>
    <t>浜松市立伊目小学校</t>
  </si>
  <si>
    <t>6.7～6.8</t>
  </si>
  <si>
    <t>浜松市立佐鳴台中学校</t>
  </si>
  <si>
    <t>6.8～6.9</t>
  </si>
  <si>
    <t>浜松市立中部中学校</t>
  </si>
  <si>
    <t>6.9～6.10</t>
  </si>
  <si>
    <t>浜松市立西気賀小学校</t>
  </si>
  <si>
    <t>6.16～6.17</t>
  </si>
  <si>
    <t>森町立飯田小学校</t>
  </si>
  <si>
    <t>6.23～6.24</t>
  </si>
  <si>
    <t>6.29～6.30</t>
  </si>
  <si>
    <t>浜松市立浦川小学校</t>
  </si>
  <si>
    <t>浜松市立佐久間小学校</t>
  </si>
  <si>
    <t>浜松市立中川小学校</t>
  </si>
  <si>
    <t>6.30～7.1</t>
  </si>
  <si>
    <t>浜松市立瑞穂小学校</t>
  </si>
  <si>
    <t>7.6～7.7</t>
  </si>
  <si>
    <t>浜松市立麁玉小学校</t>
  </si>
  <si>
    <t>7.7～7.8</t>
  </si>
  <si>
    <t>新城市立東郷西小学校</t>
  </si>
  <si>
    <t>7.21～7.22</t>
  </si>
  <si>
    <t>7.26～7.27</t>
  </si>
  <si>
    <t>新城市立千郷小学校</t>
  </si>
  <si>
    <t>7.28～7.29</t>
  </si>
  <si>
    <t>掛川あそび保育園</t>
  </si>
  <si>
    <t>8.25～8.26</t>
  </si>
  <si>
    <t>浜っ子こども園</t>
  </si>
  <si>
    <t>9.1～9.2</t>
  </si>
  <si>
    <t>袋井あそびこども園</t>
  </si>
  <si>
    <t>細江保育園</t>
  </si>
  <si>
    <t>9.8～9.9</t>
  </si>
  <si>
    <t>静岡県立掛川特別支援学校</t>
  </si>
  <si>
    <t>9.15～9.16</t>
  </si>
  <si>
    <t>静岡県立浜北特別支援学校</t>
  </si>
  <si>
    <t>9.21～9.22</t>
  </si>
  <si>
    <t>新城市立千郷中学校</t>
  </si>
  <si>
    <t>9.27～9.28</t>
  </si>
  <si>
    <t>浜松市立蜆塚中学校</t>
  </si>
  <si>
    <t>9.29～10.1</t>
  </si>
  <si>
    <t>浜松学芸高等学校</t>
  </si>
  <si>
    <t>10.5～10.6</t>
  </si>
  <si>
    <t>浜松市伎倍小学校</t>
  </si>
  <si>
    <t>10.6～10.7</t>
  </si>
  <si>
    <t>浜松市立新津小学校</t>
  </si>
  <si>
    <t>10.13～10.14</t>
  </si>
  <si>
    <t>浜松市立追分小学校</t>
  </si>
  <si>
    <t>10.20～10.21</t>
  </si>
  <si>
    <t>浜松市立伊佐見小学校</t>
  </si>
  <si>
    <t>10.26～10.27</t>
  </si>
  <si>
    <t>豊橋市立豊岡中学校</t>
  </si>
  <si>
    <t>8.16～8.17</t>
  </si>
  <si>
    <t>豊橋市教育委員会</t>
  </si>
  <si>
    <t>愛知県豊橋市</t>
  </si>
  <si>
    <t>7.14～7.15</t>
  </si>
  <si>
    <t>あそび西ヶ崎保育園</t>
  </si>
  <si>
    <t>東区</t>
  </si>
  <si>
    <t>調</t>
  </si>
  <si>
    <t>森町</t>
  </si>
  <si>
    <t>西区</t>
  </si>
  <si>
    <t>浜北区</t>
  </si>
  <si>
    <t>中区</t>
  </si>
  <si>
    <t>天竜区</t>
  </si>
  <si>
    <t>小</t>
  </si>
  <si>
    <t>南区</t>
  </si>
  <si>
    <t>中</t>
  </si>
  <si>
    <t>北区</t>
  </si>
  <si>
    <t>新城市</t>
  </si>
  <si>
    <t>県外</t>
  </si>
  <si>
    <t>調</t>
  </si>
  <si>
    <t>毎年浦川小・佐久間小同時に利用。。</t>
  </si>
  <si>
    <t>浜松市</t>
  </si>
  <si>
    <t>豊橋市</t>
  </si>
  <si>
    <t>中</t>
  </si>
  <si>
    <t>掛川市</t>
  </si>
  <si>
    <t>専</t>
  </si>
  <si>
    <t>特支</t>
  </si>
  <si>
    <t>特支</t>
  </si>
  <si>
    <t>浜松市</t>
  </si>
  <si>
    <t>4.27～4.28</t>
  </si>
  <si>
    <t>湖西市立湖西中学校</t>
  </si>
  <si>
    <t>袋井市</t>
  </si>
  <si>
    <t>あそびこども園浜松</t>
  </si>
  <si>
    <t>例年複数校合同での利用。</t>
  </si>
  <si>
    <t>浜松市立気賀小学校</t>
  </si>
  <si>
    <t>4.14～4.15</t>
  </si>
  <si>
    <t>豊橋市立二川中学校</t>
  </si>
  <si>
    <t>豊橋市</t>
  </si>
  <si>
    <t>6.21～6.22</t>
  </si>
  <si>
    <t>浜松市立下阿多古小学校</t>
  </si>
  <si>
    <t>6.14～6.15</t>
  </si>
  <si>
    <t>浜松市立気田小学校</t>
  </si>
  <si>
    <t>11.10～11.11</t>
  </si>
  <si>
    <t>浜松市立笠井小学校</t>
  </si>
  <si>
    <t>浜松市立犬居小学校</t>
  </si>
  <si>
    <t>7.23～7.24</t>
  </si>
  <si>
    <t>積志サッカースポーツ少年団</t>
  </si>
  <si>
    <t>青少年</t>
  </si>
  <si>
    <t>一般受付</t>
  </si>
  <si>
    <t>7.16～7.17</t>
  </si>
  <si>
    <t>GCアレグリア</t>
  </si>
  <si>
    <t>　</t>
  </si>
  <si>
    <t>4.2～4.3</t>
  </si>
  <si>
    <t>高豊バレーボールスポーツ少年団</t>
  </si>
  <si>
    <t>一般受付</t>
  </si>
  <si>
    <t>日本総合実践空手道連盟敬志会</t>
  </si>
  <si>
    <t>豊川市</t>
  </si>
  <si>
    <t>4.30～5.4</t>
  </si>
  <si>
    <t>ブラジルA２</t>
  </si>
  <si>
    <t>4泊5日</t>
  </si>
  <si>
    <t>一般</t>
  </si>
  <si>
    <t>5.14～5.15</t>
  </si>
  <si>
    <t>拳法会浜松スポーツ少年団</t>
  </si>
  <si>
    <t>静岡県高等学校体躯連盟登山専門部</t>
  </si>
  <si>
    <t>6.7～6.12</t>
  </si>
  <si>
    <t>静岡県警察本部交通部交通指導課</t>
  </si>
  <si>
    <t>静岡市</t>
  </si>
  <si>
    <t>5泊6日</t>
  </si>
  <si>
    <t>6.14～6.17</t>
  </si>
  <si>
    <t>7.2～7.3</t>
  </si>
  <si>
    <t>市場子ども会</t>
  </si>
  <si>
    <t>いわた体操クラブ</t>
  </si>
  <si>
    <t>磐田市</t>
  </si>
  <si>
    <t>公益財団法人ヤマハ発動機スポーツ振興財団</t>
  </si>
  <si>
    <t>7.26～7.30</t>
  </si>
  <si>
    <t>4泊5日</t>
  </si>
  <si>
    <t>7.27～7.29</t>
  </si>
  <si>
    <t>東海ユース</t>
  </si>
  <si>
    <t>豊川市</t>
  </si>
  <si>
    <t>7.30～7.31</t>
  </si>
  <si>
    <t>武心館</t>
  </si>
  <si>
    <t>観空塾</t>
  </si>
  <si>
    <t>名古屋市</t>
  </si>
  <si>
    <t>牟呂剣児会</t>
  </si>
  <si>
    <t>7.1～7.2</t>
  </si>
  <si>
    <t>新城市立鳳来中部中学校</t>
  </si>
  <si>
    <t>9.29～9.30</t>
  </si>
  <si>
    <t>浜松視覚特別支援学校</t>
  </si>
  <si>
    <t>一般受付</t>
  </si>
  <si>
    <t>6.28～6.29</t>
  </si>
  <si>
    <t>掛川市立第一小学校</t>
  </si>
  <si>
    <t>浜松市立光が丘中学校</t>
  </si>
  <si>
    <t>静岡県高等学校総合体育大会ヨット競技</t>
  </si>
  <si>
    <t>5.21～5.22</t>
  </si>
  <si>
    <t>浜松修学舎中学校</t>
  </si>
  <si>
    <t>一般受付</t>
  </si>
  <si>
    <t>5.27～5.29</t>
  </si>
  <si>
    <t>2021.9.29　12：00現在</t>
  </si>
  <si>
    <t>5.12～5.13</t>
  </si>
  <si>
    <t>静岡県立浜松特別支援学校城北分校</t>
  </si>
  <si>
    <t>4.29～4.30</t>
  </si>
  <si>
    <t>浜松調理菓子専門学校</t>
  </si>
  <si>
    <t>専</t>
  </si>
  <si>
    <t>8.17～8.23</t>
  </si>
  <si>
    <t>西日本医科学生総合体育大会ヨット部門</t>
  </si>
  <si>
    <t>6泊7日</t>
  </si>
  <si>
    <t>大</t>
  </si>
  <si>
    <t>-</t>
  </si>
  <si>
    <t>11.2～11.5</t>
  </si>
  <si>
    <t>西日本新人カッター競技大会</t>
  </si>
  <si>
    <t>7.29～7.30</t>
  </si>
  <si>
    <t>平山子ども会</t>
  </si>
  <si>
    <t>4.5～4.6</t>
  </si>
  <si>
    <t>静岡ガス株式会社</t>
  </si>
  <si>
    <t>静岡市</t>
  </si>
  <si>
    <t>カルガモの集い</t>
  </si>
  <si>
    <t>東区</t>
  </si>
  <si>
    <t>浜松市</t>
  </si>
  <si>
    <t>4.15～4.16</t>
  </si>
  <si>
    <t>浜松修学舎中・高等学校看護科・看護専攻学科</t>
  </si>
  <si>
    <t>高</t>
  </si>
  <si>
    <t>静岡県立浜松みをつくし特別支援学校</t>
  </si>
  <si>
    <t>9.24～9.25</t>
  </si>
  <si>
    <t>磐田向陽スポーツ少年団（バレー）</t>
  </si>
  <si>
    <t>向陽ベースボールクラブ</t>
  </si>
  <si>
    <t>8.25～8.28</t>
  </si>
  <si>
    <t>ボーイスカウト磐田６団</t>
  </si>
  <si>
    <t>9.10～9.11</t>
  </si>
  <si>
    <t>ボーイスカウト浜松１２団</t>
  </si>
  <si>
    <t>8.3～8.4</t>
  </si>
  <si>
    <t>ジュニアクワイア浜松</t>
  </si>
  <si>
    <t>青少年</t>
  </si>
  <si>
    <t>8.2～8.4</t>
  </si>
  <si>
    <t>三島市少年の船</t>
  </si>
  <si>
    <t>三島市</t>
  </si>
  <si>
    <t>他静岡</t>
  </si>
  <si>
    <t>8.27～8.28</t>
  </si>
  <si>
    <t>日本総合実践空手道連盟　敬志会</t>
  </si>
  <si>
    <t>高豊ウイングス</t>
  </si>
  <si>
    <t>9.2～9.4</t>
  </si>
  <si>
    <t>河合楽器製作所中部スポーツ支部</t>
  </si>
  <si>
    <t>沼津市</t>
  </si>
  <si>
    <t>8.13～8.14</t>
  </si>
  <si>
    <t>冨塚西ポートボール</t>
  </si>
  <si>
    <t>7.17～7.18</t>
  </si>
  <si>
    <t>せいがん剣道教室</t>
  </si>
  <si>
    <t>2021.11.7　12：00現在</t>
  </si>
  <si>
    <t>ボーイスカウト浜松地区</t>
  </si>
  <si>
    <t>2021.11.12　12：00現在</t>
  </si>
  <si>
    <t>10.27～10.28</t>
  </si>
  <si>
    <t>島田市立六合小学校</t>
  </si>
  <si>
    <t>島田市</t>
  </si>
  <si>
    <t>11.26～11.27</t>
  </si>
  <si>
    <t>静岡県断酒会</t>
  </si>
  <si>
    <t>2021.11.19　12：00現在</t>
  </si>
  <si>
    <t>4.1～4.2</t>
  </si>
  <si>
    <t>NPO法人　ルリアン</t>
  </si>
  <si>
    <t>愛知県</t>
  </si>
  <si>
    <t>8.26～8.28</t>
  </si>
  <si>
    <t>静岡県スポーツ協会</t>
  </si>
  <si>
    <t>2021.11.20　12：00現在</t>
  </si>
  <si>
    <t>9.6～9.7</t>
  </si>
  <si>
    <t>新城市立庭野小学校</t>
  </si>
  <si>
    <t>新城市</t>
  </si>
  <si>
    <t>2021.11.24　12：00現在</t>
  </si>
  <si>
    <t>10.29～10.30</t>
  </si>
  <si>
    <t>アイエック英語スクール</t>
  </si>
  <si>
    <t>2021.12.1　12：00現在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</si>
</sst>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游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游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Meiryo U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0" borderId="3" applyNumberFormat="0" applyFill="0" applyAlignment="0" applyProtection="0"/>
    <xf numFmtId="0" fontId="15" fillId="3" borderId="0" applyNumberFormat="0" applyBorder="0" applyAlignment="0" applyProtection="0"/>
    <xf numFmtId="0" fontId="21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4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17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3" borderId="10" xfId="0" applyFill="1" applyBorder="1" applyAlignment="1">
      <alignment horizontal="center" vertical="center"/>
    </xf>
    <xf numFmtId="0" fontId="0" fillId="23" borderId="11" xfId="0" applyFill="1" applyBorder="1" applyAlignment="1">
      <alignment vertical="center"/>
    </xf>
    <xf numFmtId="0" fontId="0" fillId="23" borderId="12" xfId="0" applyFill="1" applyBorder="1" applyAlignment="1">
      <alignment vertical="center"/>
    </xf>
    <xf numFmtId="0" fontId="25" fillId="23" borderId="10" xfId="0" applyFont="1" applyFill="1" applyBorder="1" applyAlignment="1">
      <alignment horizontal="center" vertical="center"/>
    </xf>
    <xf numFmtId="0" fontId="0" fillId="23" borderId="11" xfId="0" applyFill="1" applyBorder="1" applyAlignment="1">
      <alignment horizontal="center" vertical="center"/>
    </xf>
    <xf numFmtId="0" fontId="0" fillId="23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6" fontId="0" fillId="0" borderId="16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176" fontId="0" fillId="0" borderId="14" xfId="0" applyNumberFormat="1" applyFill="1" applyBorder="1" applyAlignment="1">
      <alignment horizontal="left" vertical="center"/>
    </xf>
    <xf numFmtId="0" fontId="27" fillId="0" borderId="14" xfId="0" applyFont="1" applyBorder="1" applyAlignment="1">
      <alignment vertical="center"/>
    </xf>
    <xf numFmtId="0" fontId="0" fillId="24" borderId="14" xfId="0" applyFill="1" applyBorder="1" applyAlignment="1">
      <alignment vertical="center"/>
    </xf>
    <xf numFmtId="0" fontId="0" fillId="25" borderId="14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26" borderId="14" xfId="0" applyFill="1" applyBorder="1" applyAlignment="1">
      <alignment horizontal="center" vertical="center"/>
    </xf>
    <xf numFmtId="0" fontId="0" fillId="26" borderId="18" xfId="0" applyFill="1" applyBorder="1" applyAlignment="1">
      <alignment horizontal="center" vertical="center"/>
    </xf>
    <xf numFmtId="0" fontId="0" fillId="26" borderId="19" xfId="0" applyFill="1" applyBorder="1" applyAlignment="1">
      <alignment horizontal="center" vertical="center"/>
    </xf>
    <xf numFmtId="0" fontId="0" fillId="24" borderId="23" xfId="0" applyFill="1" applyBorder="1" applyAlignment="1">
      <alignment vertical="center"/>
    </xf>
    <xf numFmtId="0" fontId="0" fillId="24" borderId="21" xfId="0" applyFill="1" applyBorder="1" applyAlignment="1">
      <alignment vertical="center"/>
    </xf>
    <xf numFmtId="0" fontId="0" fillId="24" borderId="24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0" fillId="24" borderId="25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9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24" borderId="26" xfId="0" applyFill="1" applyBorder="1" applyAlignment="1">
      <alignment vertical="center"/>
    </xf>
    <xf numFmtId="0" fontId="0" fillId="24" borderId="27" xfId="0" applyFill="1" applyBorder="1" applyAlignment="1">
      <alignment vertical="center"/>
    </xf>
    <xf numFmtId="0" fontId="0" fillId="26" borderId="28" xfId="0" applyFill="1" applyBorder="1" applyAlignment="1">
      <alignment horizontal="center" vertical="center"/>
    </xf>
    <xf numFmtId="0" fontId="0" fillId="24" borderId="29" xfId="0" applyFill="1" applyBorder="1" applyAlignment="1">
      <alignment vertical="center"/>
    </xf>
    <xf numFmtId="0" fontId="0" fillId="24" borderId="30" xfId="0" applyFill="1" applyBorder="1" applyAlignment="1">
      <alignment vertical="center"/>
    </xf>
    <xf numFmtId="0" fontId="0" fillId="24" borderId="31" xfId="0" applyFill="1" applyBorder="1" applyAlignment="1">
      <alignment vertical="center"/>
    </xf>
    <xf numFmtId="0" fontId="0" fillId="24" borderId="32" xfId="0" applyFill="1" applyBorder="1" applyAlignment="1">
      <alignment vertical="center"/>
    </xf>
    <xf numFmtId="0" fontId="0" fillId="24" borderId="28" xfId="0" applyFill="1" applyBorder="1" applyAlignment="1">
      <alignment vertical="center"/>
    </xf>
    <xf numFmtId="0" fontId="0" fillId="26" borderId="17" xfId="0" applyFill="1" applyBorder="1" applyAlignment="1">
      <alignment horizontal="center" vertical="center"/>
    </xf>
    <xf numFmtId="0" fontId="0" fillId="24" borderId="20" xfId="0" applyFill="1" applyBorder="1" applyAlignment="1">
      <alignment vertical="center"/>
    </xf>
    <xf numFmtId="0" fontId="0" fillId="24" borderId="33" xfId="0" applyFill="1" applyBorder="1" applyAlignment="1">
      <alignment vertical="center"/>
    </xf>
    <xf numFmtId="0" fontId="0" fillId="24" borderId="34" xfId="0" applyFill="1" applyBorder="1" applyAlignment="1">
      <alignment vertical="center"/>
    </xf>
    <xf numFmtId="0" fontId="0" fillId="24" borderId="16" xfId="0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26" borderId="14" xfId="0" applyFill="1" applyBorder="1" applyAlignment="1">
      <alignment horizontal="center" vertical="center"/>
    </xf>
    <xf numFmtId="0" fontId="0" fillId="26" borderId="21" xfId="0" applyFill="1" applyBorder="1" applyAlignment="1">
      <alignment horizontal="center" vertical="center"/>
    </xf>
    <xf numFmtId="0" fontId="0" fillId="26" borderId="20" xfId="0" applyFill="1" applyBorder="1" applyAlignment="1">
      <alignment horizontal="center" vertical="center"/>
    </xf>
    <xf numFmtId="0" fontId="0" fillId="26" borderId="17" xfId="0" applyFill="1" applyBorder="1" applyAlignment="1">
      <alignment horizontal="center" vertical="center"/>
    </xf>
    <xf numFmtId="0" fontId="0" fillId="26" borderId="25" xfId="0" applyFill="1" applyBorder="1" applyAlignment="1">
      <alignment horizontal="center" vertical="center"/>
    </xf>
    <xf numFmtId="0" fontId="0" fillId="26" borderId="29" xfId="0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チェックセル" xfId="41"/>
    <cellStyle name="どちらでもない" xfId="42"/>
    <cellStyle name="Percent" xfId="43"/>
    <cellStyle name="Hyperlink" xfId="44"/>
    <cellStyle name="メモ" xfId="45"/>
    <cellStyle name="リンク セル" xfId="46"/>
    <cellStyle name="リンク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AN26"/>
  <sheetViews>
    <sheetView view="pageBreakPreview" zoomScale="60" zoomScaleNormal="75" zoomScalePageLayoutView="0" workbookViewId="0" topLeftCell="A1">
      <selection activeCell="A25" sqref="A25"/>
    </sheetView>
  </sheetViews>
  <sheetFormatPr defaultColWidth="9.00390625" defaultRowHeight="13.5"/>
  <cols>
    <col min="1" max="1" width="8.125" style="0" customWidth="1"/>
    <col min="2" max="40" width="5.75390625" style="0" customWidth="1"/>
  </cols>
  <sheetData>
    <row r="2" spans="1:40" ht="21" customHeight="1">
      <c r="A2" s="59" t="s">
        <v>59</v>
      </c>
      <c r="B2" s="59" t="s">
        <v>42</v>
      </c>
      <c r="C2" s="59"/>
      <c r="D2" s="59"/>
      <c r="E2" s="59" t="s">
        <v>45</v>
      </c>
      <c r="F2" s="59"/>
      <c r="G2" s="59"/>
      <c r="H2" s="59" t="s">
        <v>46</v>
      </c>
      <c r="I2" s="59"/>
      <c r="J2" s="59"/>
      <c r="K2" s="59" t="s">
        <v>47</v>
      </c>
      <c r="L2" s="59"/>
      <c r="M2" s="59"/>
      <c r="N2" s="59" t="s">
        <v>48</v>
      </c>
      <c r="O2" s="59"/>
      <c r="P2" s="59"/>
      <c r="Q2" s="59" t="s">
        <v>49</v>
      </c>
      <c r="R2" s="59"/>
      <c r="S2" s="59"/>
      <c r="T2" s="59" t="s">
        <v>50</v>
      </c>
      <c r="U2" s="59"/>
      <c r="V2" s="59"/>
      <c r="W2" s="59" t="s">
        <v>52</v>
      </c>
      <c r="X2" s="59"/>
      <c r="Y2" s="59"/>
      <c r="Z2" s="59" t="s">
        <v>53</v>
      </c>
      <c r="AA2" s="59"/>
      <c r="AB2" s="59"/>
      <c r="AC2" s="59" t="s">
        <v>54</v>
      </c>
      <c r="AD2" s="59"/>
      <c r="AE2" s="59"/>
      <c r="AF2" s="59" t="s">
        <v>55</v>
      </c>
      <c r="AG2" s="59"/>
      <c r="AH2" s="59"/>
      <c r="AI2" s="59" t="s">
        <v>56</v>
      </c>
      <c r="AJ2" s="59"/>
      <c r="AK2" s="59"/>
      <c r="AL2" s="59" t="s">
        <v>83</v>
      </c>
      <c r="AM2" s="59"/>
      <c r="AN2" s="59"/>
    </row>
    <row r="3" spans="1:40" ht="21" customHeight="1">
      <c r="A3" s="59"/>
      <c r="B3" s="30" t="s">
        <v>51</v>
      </c>
      <c r="C3" s="30" t="s">
        <v>43</v>
      </c>
      <c r="D3" s="30" t="s">
        <v>44</v>
      </c>
      <c r="E3" s="30" t="s">
        <v>51</v>
      </c>
      <c r="F3" s="30" t="s">
        <v>43</v>
      </c>
      <c r="G3" s="30" t="s">
        <v>44</v>
      </c>
      <c r="H3" s="30" t="s">
        <v>51</v>
      </c>
      <c r="I3" s="30" t="s">
        <v>43</v>
      </c>
      <c r="J3" s="30" t="s">
        <v>44</v>
      </c>
      <c r="K3" s="30" t="s">
        <v>51</v>
      </c>
      <c r="L3" s="30" t="s">
        <v>43</v>
      </c>
      <c r="M3" s="30" t="s">
        <v>44</v>
      </c>
      <c r="N3" s="30" t="s">
        <v>51</v>
      </c>
      <c r="O3" s="30" t="s">
        <v>43</v>
      </c>
      <c r="P3" s="30" t="s">
        <v>44</v>
      </c>
      <c r="Q3" s="30" t="s">
        <v>51</v>
      </c>
      <c r="R3" s="30" t="s">
        <v>43</v>
      </c>
      <c r="S3" s="30" t="s">
        <v>44</v>
      </c>
      <c r="T3" s="30" t="s">
        <v>51</v>
      </c>
      <c r="U3" s="30" t="s">
        <v>43</v>
      </c>
      <c r="V3" s="30" t="s">
        <v>44</v>
      </c>
      <c r="W3" s="30" t="s">
        <v>51</v>
      </c>
      <c r="X3" s="30" t="s">
        <v>43</v>
      </c>
      <c r="Y3" s="30" t="s">
        <v>44</v>
      </c>
      <c r="Z3" s="30" t="s">
        <v>51</v>
      </c>
      <c r="AA3" s="30" t="s">
        <v>43</v>
      </c>
      <c r="AB3" s="30" t="s">
        <v>44</v>
      </c>
      <c r="AC3" s="30" t="s">
        <v>51</v>
      </c>
      <c r="AD3" s="30" t="s">
        <v>43</v>
      </c>
      <c r="AE3" s="30" t="s">
        <v>44</v>
      </c>
      <c r="AF3" s="30" t="s">
        <v>51</v>
      </c>
      <c r="AG3" s="30" t="s">
        <v>43</v>
      </c>
      <c r="AH3" s="30" t="s">
        <v>44</v>
      </c>
      <c r="AI3" s="30" t="s">
        <v>51</v>
      </c>
      <c r="AJ3" s="30" t="s">
        <v>43</v>
      </c>
      <c r="AK3" s="30" t="s">
        <v>44</v>
      </c>
      <c r="AL3" s="30" t="s">
        <v>51</v>
      </c>
      <c r="AM3" s="30" t="s">
        <v>43</v>
      </c>
      <c r="AN3" s="30" t="s">
        <v>44</v>
      </c>
    </row>
    <row r="4" spans="1:40" ht="21" customHeight="1">
      <c r="A4" s="12" t="s">
        <v>38</v>
      </c>
      <c r="B4" s="12">
        <f>COUNTIF('4月'!$E:$E,$A4)</f>
        <v>0</v>
      </c>
      <c r="C4" s="12">
        <f>SUMIF('4月'!$E:$E,$A4,'4月'!$F:$F)</f>
        <v>0</v>
      </c>
      <c r="D4" s="12">
        <f>SUMIF('4月'!$E:$E,$A4,'4月'!$G:$G)</f>
        <v>0</v>
      </c>
      <c r="E4" s="22">
        <f>COUNTIF('5月'!$E:$E,$A4)</f>
        <v>1</v>
      </c>
      <c r="F4" s="22">
        <f>SUMIF('5月'!$E:$E,$A4,'5月'!$F:$F)</f>
        <v>30</v>
      </c>
      <c r="G4" s="22">
        <f>SUMIF('5月'!$E:$E,$A4,'5月'!$G:$G)</f>
        <v>60</v>
      </c>
      <c r="H4" s="12">
        <f>COUNTIF('6月'!$E:$E,$A4)</f>
        <v>1</v>
      </c>
      <c r="I4" s="12">
        <f>SUMIF('6月'!$E:$E,$A4,'6月'!$F:$F)</f>
        <v>120</v>
      </c>
      <c r="J4" s="12">
        <f>SUMIF('6月'!$E:$E,$A4,'6月'!$G:$G)</f>
        <v>120</v>
      </c>
      <c r="K4" s="22">
        <f>COUNTIF('7月'!$E:$E,$A4)</f>
        <v>1</v>
      </c>
      <c r="L4" s="22">
        <f>SUMIF('7月'!$E:$E,$A4,'7月'!$F:$F)</f>
        <v>40</v>
      </c>
      <c r="M4" s="22">
        <f>SUMIF('7月'!$E:$E,$A4,'7月'!$G:$G)</f>
        <v>40</v>
      </c>
      <c r="N4" s="12">
        <f>COUNTIF('8月'!$E:$E,$A4)</f>
        <v>1</v>
      </c>
      <c r="O4" s="12">
        <f>SUMIF('8月'!$E:$E,$A4,'8月'!$F:$F)</f>
        <v>40</v>
      </c>
      <c r="P4" s="12">
        <f>SUMIF('8月'!$E:$E,$A4,'8月'!$G:$G)</f>
        <v>40</v>
      </c>
      <c r="Q4" s="22">
        <f>COUNTIF('9月'!$E:$E,$A4)</f>
        <v>1</v>
      </c>
      <c r="R4" s="22">
        <f>SUMIF('9月'!$E:$E,$A4,'9月'!$F:$F)</f>
        <v>34</v>
      </c>
      <c r="S4" s="22">
        <f>SUMIF('9月'!$E:$E,$A4,'9月'!$G:$G)</f>
        <v>34</v>
      </c>
      <c r="T4" s="12">
        <f>COUNTIF('10月'!$E:$E,$A4)</f>
        <v>0</v>
      </c>
      <c r="U4" s="12">
        <f>SUMIF('10月'!$E:$E,$A4,'10月'!$F:$F)</f>
        <v>0</v>
      </c>
      <c r="V4" s="12">
        <f>SUMIF('10月'!$E:$E,$A4,'10月'!$G:$G)</f>
        <v>0</v>
      </c>
      <c r="W4" s="22">
        <f>COUNTIF('11月'!$E:$E,$A4)</f>
        <v>0</v>
      </c>
      <c r="X4" s="22">
        <f>SUMIF('11月'!$E:$E,$A4,'11月'!$F:$F)</f>
        <v>0</v>
      </c>
      <c r="Y4" s="22">
        <f>SUMIF('11月'!$E:$E,$A4,'11月'!$G:$G)</f>
        <v>0</v>
      </c>
      <c r="Z4" s="12">
        <f>COUNTIF('12月'!$E:$E,$A4)</f>
        <v>0</v>
      </c>
      <c r="AA4" s="12">
        <f>SUMIF('12月'!$E:$E,$A4,'12月'!$F:$F)</f>
        <v>0</v>
      </c>
      <c r="AB4" s="12">
        <f>SUMIF('12月'!$E:$E,$A4,'12月'!$G:$G)</f>
        <v>0</v>
      </c>
      <c r="AC4" s="22">
        <f>COUNTIF('1月'!$E:$E,$A4)</f>
        <v>0</v>
      </c>
      <c r="AD4" s="22">
        <f>SUMIF('1月'!$E:$E,$A4,'1月'!$F:$F)</f>
        <v>0</v>
      </c>
      <c r="AE4" s="22">
        <f>SUMIF('1月'!$E:$E,$A4,'1月'!$G:$G)</f>
        <v>0</v>
      </c>
      <c r="AF4" s="12">
        <f>COUNTIF('2月'!$E:$E,$A4)</f>
        <v>0</v>
      </c>
      <c r="AG4" s="12">
        <f>SUMIF('2月'!$E:$E,$A4,'2月'!$F:$F)</f>
        <v>0</v>
      </c>
      <c r="AH4" s="12">
        <f>SUMIF('2月'!$E:$E,$A4,'2月'!$G:$G)</f>
        <v>0</v>
      </c>
      <c r="AI4" s="22">
        <f>COUNTIF('3月'!$E:$E,$A4)</f>
        <v>0</v>
      </c>
      <c r="AJ4" s="22">
        <f>SUMIF('3月'!$E:$E,$A4,'3月'!$F:$F)</f>
        <v>0</v>
      </c>
      <c r="AK4" s="22">
        <f>SUMIF('3月'!$E:$E,$A4,'3月'!$G:$G)</f>
        <v>0</v>
      </c>
      <c r="AL4" s="23">
        <f aca="true" t="shared" si="0" ref="AL4:AN7">B4+E4+H4+K4+N4+Q4+T4+W4+Z4+AC4+AF4+AI4</f>
        <v>5</v>
      </c>
      <c r="AM4" s="23">
        <f t="shared" si="0"/>
        <v>264</v>
      </c>
      <c r="AN4" s="23">
        <f t="shared" si="0"/>
        <v>294</v>
      </c>
    </row>
    <row r="5" spans="1:40" ht="21" customHeight="1">
      <c r="A5" s="12" t="s">
        <v>39</v>
      </c>
      <c r="B5" s="12">
        <f>COUNTIF('4月'!$E:$E,$A5)</f>
        <v>16</v>
      </c>
      <c r="C5" s="12">
        <f>SUMIF('4月'!$E:$E,$A5,'4月'!$F:$F)</f>
        <v>1212</v>
      </c>
      <c r="D5" s="12">
        <f>SUMIF('4月'!$E:$E,$A5,'4月'!$G:$G)</f>
        <v>2369</v>
      </c>
      <c r="E5" s="22">
        <f>COUNTIF('5月'!$E:$E,$A5)</f>
        <v>8</v>
      </c>
      <c r="F5" s="22">
        <f>SUMIF('5月'!$E:$E,$A5,'5月'!$F:$F)</f>
        <v>903</v>
      </c>
      <c r="G5" s="22">
        <f>SUMIF('5月'!$E:$E,$A5,'5月'!$G:$G)</f>
        <v>1806</v>
      </c>
      <c r="H5" s="12">
        <f>COUNTIF('6月'!$E:$E,$A5)</f>
        <v>16</v>
      </c>
      <c r="I5" s="12">
        <f>SUMIF('6月'!$E:$E,$A5,'6月'!$F:$F)</f>
        <v>909</v>
      </c>
      <c r="J5" s="12">
        <f>SUMIF('6月'!$E:$E,$A5,'6月'!$G:$G)</f>
        <v>1818</v>
      </c>
      <c r="K5" s="22">
        <f>COUNTIF('7月'!$E:$E,$A5)</f>
        <v>18</v>
      </c>
      <c r="L5" s="22">
        <f>SUMIF('7月'!$E:$E,$A5,'7月'!$F:$F)</f>
        <v>913</v>
      </c>
      <c r="M5" s="22">
        <f>SUMIF('7月'!$E:$E,$A5,'7月'!$G:$G)</f>
        <v>1826</v>
      </c>
      <c r="N5" s="12">
        <f>COUNTIF('8月'!$E:$E,$A5)</f>
        <v>5</v>
      </c>
      <c r="O5" s="12">
        <f>SUMIF('8月'!$E:$E,$A5,'8月'!$F:$F)</f>
        <v>338</v>
      </c>
      <c r="P5" s="12">
        <f>SUMIF('8月'!$E:$E,$A5,'8月'!$G:$G)</f>
        <v>676</v>
      </c>
      <c r="Q5" s="22">
        <f>COUNTIF('9月'!$E:$E,$A5)</f>
        <v>10</v>
      </c>
      <c r="R5" s="22">
        <f>SUMIF('9月'!$E:$E,$A5,'9月'!$F:$F)</f>
        <v>665</v>
      </c>
      <c r="S5" s="22">
        <f>SUMIF('9月'!$E:$E,$A5,'9月'!$G:$G)</f>
        <v>1330</v>
      </c>
      <c r="T5" s="12">
        <f>COUNTIF('10月'!$E:$E,$A5)</f>
        <v>7</v>
      </c>
      <c r="U5" s="12">
        <f>SUMIF('10月'!$E:$E,$A5,'10月'!$F:$F)</f>
        <v>732</v>
      </c>
      <c r="V5" s="12">
        <f>SUMIF('10月'!$E:$E,$A5,'10月'!$G:$G)</f>
        <v>1464</v>
      </c>
      <c r="W5" s="22">
        <f>COUNTIF('11月'!$E:$E,$A5)</f>
        <v>2</v>
      </c>
      <c r="X5" s="22">
        <f>SUMIF('11月'!$E:$E,$A5,'11月'!$F:$F)</f>
        <v>105</v>
      </c>
      <c r="Y5" s="22">
        <f>SUMIF('11月'!$E:$E,$A5,'11月'!$G:$G)</f>
        <v>210</v>
      </c>
      <c r="Z5" s="12">
        <f>COUNTIF('12月'!$E:$E,$A5)</f>
        <v>0</v>
      </c>
      <c r="AA5" s="12">
        <f>SUMIF('12月'!$E:$E,$A5,'12月'!$F:$F)</f>
        <v>0</v>
      </c>
      <c r="AB5" s="12">
        <f>SUMIF('12月'!$E:$E,$A5,'12月'!$G:$G)</f>
        <v>0</v>
      </c>
      <c r="AC5" s="22">
        <f>COUNTIF('1月'!$E:$E,$A5)</f>
        <v>0</v>
      </c>
      <c r="AD5" s="22">
        <f>SUMIF('1月'!$E:$E,$A5,'1月'!$F:$F)</f>
        <v>0</v>
      </c>
      <c r="AE5" s="22">
        <f>SUMIF('1月'!$E:$E,$A5,'1月'!$G:$G)</f>
        <v>0</v>
      </c>
      <c r="AF5" s="12">
        <f>COUNTIF('2月'!$E:$E,$A5)</f>
        <v>0</v>
      </c>
      <c r="AG5" s="12">
        <f>SUMIF('2月'!$E:$E,$A5,'2月'!$F:$F)</f>
        <v>0</v>
      </c>
      <c r="AH5" s="12">
        <f>SUMIF('2月'!$E:$E,$A5,'2月'!$G:$G)</f>
        <v>0</v>
      </c>
      <c r="AI5" s="22">
        <f>COUNTIF('3月'!$E:$E,$A5)</f>
        <v>0</v>
      </c>
      <c r="AJ5" s="22">
        <f>SUMIF('3月'!$E:$E,$A5,'3月'!$F:$F)</f>
        <v>0</v>
      </c>
      <c r="AK5" s="22">
        <f>SUMIF('3月'!$E:$E,$A5,'3月'!$G:$G)</f>
        <v>0</v>
      </c>
      <c r="AL5" s="23">
        <f t="shared" si="0"/>
        <v>82</v>
      </c>
      <c r="AM5" s="23">
        <f t="shared" si="0"/>
        <v>5777</v>
      </c>
      <c r="AN5" s="23">
        <f t="shared" si="0"/>
        <v>11499</v>
      </c>
    </row>
    <row r="6" spans="1:40" ht="21" customHeight="1">
      <c r="A6" s="12" t="s">
        <v>40</v>
      </c>
      <c r="B6" s="12">
        <f>COUNTIF('4月'!$E:$E,$A6)</f>
        <v>0</v>
      </c>
      <c r="C6" s="12">
        <f>SUMIF('4月'!$E:$E,$A6,'4月'!$F:$F)</f>
        <v>0</v>
      </c>
      <c r="D6" s="12">
        <f>SUMIF('4月'!$E:$E,$A6,'4月'!$G:$G)</f>
        <v>0</v>
      </c>
      <c r="E6" s="22">
        <f>COUNTIF('5月'!$E:$E,$A6)</f>
        <v>4</v>
      </c>
      <c r="F6" s="22">
        <f>SUMIF('5月'!$E:$E,$A6,'5月'!$F:$F)</f>
        <v>407</v>
      </c>
      <c r="G6" s="22">
        <f>SUMIF('5月'!$E:$E,$A6,'5月'!$G:$G)</f>
        <v>1198</v>
      </c>
      <c r="H6" s="12">
        <f>COUNTIF('6月'!$E:$E,$A6)</f>
        <v>0</v>
      </c>
      <c r="I6" s="12">
        <f>SUMIF('6月'!$E:$E,$A6,'6月'!$F:$F)</f>
        <v>0</v>
      </c>
      <c r="J6" s="12">
        <f>SUMIF('6月'!$E:$E,$A6,'6月'!$G:$G)</f>
        <v>0</v>
      </c>
      <c r="K6" s="22">
        <f>COUNTIF('7月'!$E:$E,$A6)</f>
        <v>1</v>
      </c>
      <c r="L6" s="22">
        <f>SUMIF('7月'!$E:$E,$A6,'7月'!$F:$F)</f>
        <v>80</v>
      </c>
      <c r="M6" s="22">
        <f>SUMIF('7月'!$E:$E,$A6,'7月'!$G:$G)</f>
        <v>240</v>
      </c>
      <c r="N6" s="12">
        <f>COUNTIF('8月'!$E:$E,$A6)</f>
        <v>2</v>
      </c>
      <c r="O6" s="12">
        <f>SUMIF('8月'!$E:$E,$A6,'8月'!$F:$F)</f>
        <v>130</v>
      </c>
      <c r="P6" s="12">
        <f>SUMIF('8月'!$E:$E,$A6,'8月'!$G:$G)</f>
        <v>390</v>
      </c>
      <c r="Q6" s="22">
        <f>COUNTIF('9月'!$E:$E,$A6)</f>
        <v>1</v>
      </c>
      <c r="R6" s="22">
        <f>SUMIF('9月'!$E:$E,$A6,'9月'!$F:$F)</f>
        <v>10</v>
      </c>
      <c r="S6" s="22">
        <f>SUMIF('9月'!$E:$E,$A6,'9月'!$G:$G)</f>
        <v>30</v>
      </c>
      <c r="T6" s="12">
        <f>COUNTIF('10月'!$E:$E,$A6)</f>
        <v>1</v>
      </c>
      <c r="U6" s="12">
        <f>SUMIF('10月'!$E:$E,$A6,'10月'!$F:$F)</f>
        <v>44</v>
      </c>
      <c r="V6" s="12">
        <f>SUMIF('10月'!$E:$E,$A6,'10月'!$G:$G)</f>
        <v>132</v>
      </c>
      <c r="W6" s="22">
        <f>COUNTIF('11月'!$E:$E,$A6)</f>
        <v>0</v>
      </c>
      <c r="X6" s="22">
        <f>SUMIF('11月'!$E:$E,$A6,'11月'!$F:$F)</f>
        <v>0</v>
      </c>
      <c r="Y6" s="22">
        <f>SUMIF('11月'!$E:$E,$A6,'11月'!$G:$G)</f>
        <v>0</v>
      </c>
      <c r="Z6" s="12">
        <f>COUNTIF('12月'!$E:$E,$A6)</f>
        <v>0</v>
      </c>
      <c r="AA6" s="12">
        <f>SUMIF('12月'!$E:$E,$A6,'12月'!$F:$F)</f>
        <v>0</v>
      </c>
      <c r="AB6" s="12">
        <f>SUMIF('12月'!$E:$E,$A6,'12月'!$G:$G)</f>
        <v>0</v>
      </c>
      <c r="AC6" s="22">
        <f>COUNTIF('1月'!$E:$E,$A6)</f>
        <v>0</v>
      </c>
      <c r="AD6" s="22">
        <f>SUMIF('1月'!$E:$E,$A6,'1月'!$F:$F)</f>
        <v>0</v>
      </c>
      <c r="AE6" s="22">
        <f>SUMIF('1月'!$E:$E,$A6,'1月'!$G:$G)</f>
        <v>0</v>
      </c>
      <c r="AF6" s="12">
        <f>COUNTIF('2月'!$E:$E,$A6)</f>
        <v>0</v>
      </c>
      <c r="AG6" s="12">
        <f>SUMIF('2月'!$E:$E,$A6,'2月'!$F:$F)</f>
        <v>0</v>
      </c>
      <c r="AH6" s="12">
        <f>SUMIF('2月'!$E:$E,$A6,'2月'!$G:$G)</f>
        <v>0</v>
      </c>
      <c r="AI6" s="22">
        <f>COUNTIF('3月'!$E:$E,$A6)</f>
        <v>0</v>
      </c>
      <c r="AJ6" s="22">
        <f>SUMIF('3月'!$E:$E,$A6,'3月'!$F:$F)</f>
        <v>0</v>
      </c>
      <c r="AK6" s="22">
        <f>SUMIF('3月'!$E:$E,$A6,'3月'!$G:$G)</f>
        <v>0</v>
      </c>
      <c r="AL6" s="23">
        <f t="shared" si="0"/>
        <v>9</v>
      </c>
      <c r="AM6" s="23">
        <f t="shared" si="0"/>
        <v>671</v>
      </c>
      <c r="AN6" s="23">
        <f t="shared" si="0"/>
        <v>1990</v>
      </c>
    </row>
    <row r="7" spans="1:40" ht="21" customHeight="1">
      <c r="A7" s="12" t="s">
        <v>41</v>
      </c>
      <c r="B7" s="12">
        <f>COUNTIF('4月'!$E:$E,$A7)</f>
        <v>0</v>
      </c>
      <c r="C7" s="12">
        <f>SUMIF('4月'!$E:$E,$A7,'4月'!$F:$F)</f>
        <v>0</v>
      </c>
      <c r="D7" s="12">
        <f>SUMIF('4月'!$E:$E,$A7,'4月'!$G:$G)</f>
        <v>0</v>
      </c>
      <c r="E7" s="22">
        <f>COUNTIF('5月'!$E:$E,$A7)</f>
        <v>0</v>
      </c>
      <c r="F7" s="22">
        <f>SUMIF('5月'!$E:$E,$A7,'5月'!$F:$F)</f>
        <v>0</v>
      </c>
      <c r="G7" s="22">
        <f>SUMIF('5月'!$E:$E,$A7,'5月'!$G:$G)</f>
        <v>0</v>
      </c>
      <c r="H7" s="12">
        <f>COUNTIF('6月'!$E:$E,$A7)</f>
        <v>1</v>
      </c>
      <c r="I7" s="12">
        <f>SUMIF('6月'!$E:$E,$A7,'6月'!$F:$F)</f>
        <v>20</v>
      </c>
      <c r="J7" s="12">
        <f>SUMIF('6月'!$E:$E,$A7,'6月'!$G:$G)</f>
        <v>80</v>
      </c>
      <c r="K7" s="22">
        <f>COUNTIF('7月'!$E:$E,$A7)</f>
        <v>0</v>
      </c>
      <c r="L7" s="22">
        <f>SUMIF('7月'!$E:$E,$A7,'7月'!$F:$F)</f>
        <v>0</v>
      </c>
      <c r="M7" s="22">
        <f>SUMIF('7月'!$E:$E,$A7,'7月'!$G:$G)</f>
        <v>0</v>
      </c>
      <c r="N7" s="12">
        <f>COUNTIF('8月'!$E:$E,$A7)</f>
        <v>1</v>
      </c>
      <c r="O7" s="12">
        <f>SUMIF('8月'!$E:$E,$A7,'8月'!$F:$F)</f>
        <v>10</v>
      </c>
      <c r="P7" s="12">
        <f>SUMIF('8月'!$E:$E,$A7,'8月'!$G:$G)</f>
        <v>40</v>
      </c>
      <c r="Q7" s="22">
        <f>COUNTIF('9月'!$E:$E,$A7)</f>
        <v>0</v>
      </c>
      <c r="R7" s="22">
        <f>SUMIF('9月'!$E:$E,$A7,'9月'!$F:$F)</f>
        <v>0</v>
      </c>
      <c r="S7" s="22">
        <f>SUMIF('9月'!$E:$E,$A7,'9月'!$G:$G)</f>
        <v>0</v>
      </c>
      <c r="T7" s="12">
        <f>COUNTIF('10月'!$E:$E,$A7)</f>
        <v>0</v>
      </c>
      <c r="U7" s="12">
        <f>SUMIF('10月'!$E:$E,$A7,'10月'!$F:$F)</f>
        <v>0</v>
      </c>
      <c r="V7" s="12">
        <f>SUMIF('10月'!$E:$E,$A7,'10月'!$G:$G)</f>
        <v>0</v>
      </c>
      <c r="W7" s="22">
        <f>COUNTIF('11月'!$E:$E,$A7)</f>
        <v>1</v>
      </c>
      <c r="X7" s="22">
        <f>SUMIF('11月'!$E:$E,$A7,'11月'!$F:$F)</f>
        <v>200</v>
      </c>
      <c r="Y7" s="22">
        <f>SUMIF('11月'!$E:$E,$A7,'11月'!$G:$G)</f>
        <v>800</v>
      </c>
      <c r="Z7" s="12">
        <f>COUNTIF('12月'!$E:$E,$A7)</f>
        <v>0</v>
      </c>
      <c r="AA7" s="12">
        <f>SUMIF('12月'!$E:$E,$A7,'12月'!$F:$F)</f>
        <v>0</v>
      </c>
      <c r="AB7" s="12">
        <f>SUMIF('12月'!$E:$E,$A7,'12月'!$G:$G)</f>
        <v>0</v>
      </c>
      <c r="AC7" s="22">
        <f>COUNTIF('1月'!$E:$E,$A7)</f>
        <v>0</v>
      </c>
      <c r="AD7" s="22">
        <f>SUMIF('1月'!$E:$E,$A7,'1月'!$F:$F)</f>
        <v>0</v>
      </c>
      <c r="AE7" s="22">
        <f>SUMIF('1月'!$E:$E,$A7,'1月'!$G:$G)</f>
        <v>0</v>
      </c>
      <c r="AF7" s="12">
        <f>COUNTIF('2月'!$E:$E,$A7)</f>
        <v>0</v>
      </c>
      <c r="AG7" s="12">
        <f>SUMIF('2月'!$E:$E,$A7,'2月'!$F:$F)</f>
        <v>0</v>
      </c>
      <c r="AH7" s="12">
        <f>SUMIF('2月'!$E:$E,$A7,'2月'!$G:$G)</f>
        <v>0</v>
      </c>
      <c r="AI7" s="22">
        <f>COUNTIF('3月'!$E:$E,$A7)</f>
        <v>0</v>
      </c>
      <c r="AJ7" s="22">
        <f>SUMIF('3月'!$E:$E,$A7,'3月'!$F:$F)</f>
        <v>0</v>
      </c>
      <c r="AK7" s="22">
        <f>SUMIF('3月'!$E:$E,$A7,'3月'!$G:$G)</f>
        <v>0</v>
      </c>
      <c r="AL7" s="23">
        <f t="shared" si="0"/>
        <v>3</v>
      </c>
      <c r="AM7" s="23">
        <f t="shared" si="0"/>
        <v>230</v>
      </c>
      <c r="AN7" s="23">
        <f t="shared" si="0"/>
        <v>920</v>
      </c>
    </row>
    <row r="8" spans="1:40" ht="21" customHeight="1" thickBot="1">
      <c r="A8" s="28"/>
      <c r="B8" s="28">
        <f>SUM(B4:B7)</f>
        <v>16</v>
      </c>
      <c r="C8" s="28">
        <f aca="true" t="shared" si="1" ref="C8:AK8">SUM(C4:C7)</f>
        <v>1212</v>
      </c>
      <c r="D8" s="28">
        <f t="shared" si="1"/>
        <v>2369</v>
      </c>
      <c r="E8" s="28">
        <f t="shared" si="1"/>
        <v>13</v>
      </c>
      <c r="F8" s="28">
        <f t="shared" si="1"/>
        <v>1340</v>
      </c>
      <c r="G8" s="28">
        <f t="shared" si="1"/>
        <v>3064</v>
      </c>
      <c r="H8" s="28">
        <f t="shared" si="1"/>
        <v>18</v>
      </c>
      <c r="I8" s="28">
        <f t="shared" si="1"/>
        <v>1049</v>
      </c>
      <c r="J8" s="28">
        <f t="shared" si="1"/>
        <v>2018</v>
      </c>
      <c r="K8" s="28">
        <f t="shared" si="1"/>
        <v>20</v>
      </c>
      <c r="L8" s="28">
        <f t="shared" si="1"/>
        <v>1033</v>
      </c>
      <c r="M8" s="28">
        <f t="shared" si="1"/>
        <v>2106</v>
      </c>
      <c r="N8" s="28">
        <f t="shared" si="1"/>
        <v>9</v>
      </c>
      <c r="O8" s="28">
        <f t="shared" si="1"/>
        <v>518</v>
      </c>
      <c r="P8" s="28">
        <f t="shared" si="1"/>
        <v>1146</v>
      </c>
      <c r="Q8" s="28">
        <f t="shared" si="1"/>
        <v>12</v>
      </c>
      <c r="R8" s="28">
        <f t="shared" si="1"/>
        <v>709</v>
      </c>
      <c r="S8" s="28">
        <f t="shared" si="1"/>
        <v>1394</v>
      </c>
      <c r="T8" s="28">
        <f t="shared" si="1"/>
        <v>8</v>
      </c>
      <c r="U8" s="28">
        <f t="shared" si="1"/>
        <v>776</v>
      </c>
      <c r="V8" s="28">
        <f t="shared" si="1"/>
        <v>1596</v>
      </c>
      <c r="W8" s="28">
        <f t="shared" si="1"/>
        <v>3</v>
      </c>
      <c r="X8" s="28">
        <f t="shared" si="1"/>
        <v>305</v>
      </c>
      <c r="Y8" s="28">
        <f t="shared" si="1"/>
        <v>1010</v>
      </c>
      <c r="Z8" s="28">
        <f t="shared" si="1"/>
        <v>0</v>
      </c>
      <c r="AA8" s="28">
        <f t="shared" si="1"/>
        <v>0</v>
      </c>
      <c r="AB8" s="28">
        <f t="shared" si="1"/>
        <v>0</v>
      </c>
      <c r="AC8" s="28">
        <f t="shared" si="1"/>
        <v>0</v>
      </c>
      <c r="AD8" s="28">
        <f t="shared" si="1"/>
        <v>0</v>
      </c>
      <c r="AE8" s="28">
        <f t="shared" si="1"/>
        <v>0</v>
      </c>
      <c r="AF8" s="28">
        <f t="shared" si="1"/>
        <v>0</v>
      </c>
      <c r="AG8" s="28">
        <f t="shared" si="1"/>
        <v>0</v>
      </c>
      <c r="AH8" s="28">
        <f t="shared" si="1"/>
        <v>0</v>
      </c>
      <c r="AI8" s="28">
        <f t="shared" si="1"/>
        <v>0</v>
      </c>
      <c r="AJ8" s="28">
        <f t="shared" si="1"/>
        <v>0</v>
      </c>
      <c r="AK8" s="28">
        <f t="shared" si="1"/>
        <v>0</v>
      </c>
      <c r="AL8" s="28">
        <f>SUM(AL4:AL7)</f>
        <v>99</v>
      </c>
      <c r="AM8" s="28">
        <f>SUM(AM4:AM7)</f>
        <v>6942</v>
      </c>
      <c r="AN8" s="28">
        <f>SUM(AN4:AN7)</f>
        <v>14703</v>
      </c>
    </row>
    <row r="9" spans="1:40" ht="21" customHeight="1">
      <c r="A9" s="61" t="s">
        <v>60</v>
      </c>
      <c r="B9" s="60" t="s">
        <v>42</v>
      </c>
      <c r="C9" s="60"/>
      <c r="D9" s="60"/>
      <c r="E9" s="60" t="s">
        <v>45</v>
      </c>
      <c r="F9" s="60"/>
      <c r="G9" s="60"/>
      <c r="H9" s="60" t="s">
        <v>46</v>
      </c>
      <c r="I9" s="60"/>
      <c r="J9" s="60"/>
      <c r="K9" s="60" t="s">
        <v>47</v>
      </c>
      <c r="L9" s="60"/>
      <c r="M9" s="60"/>
      <c r="N9" s="60" t="s">
        <v>48</v>
      </c>
      <c r="O9" s="60"/>
      <c r="P9" s="60"/>
      <c r="Q9" s="60" t="s">
        <v>49</v>
      </c>
      <c r="R9" s="60"/>
      <c r="S9" s="60"/>
      <c r="T9" s="60" t="s">
        <v>50</v>
      </c>
      <c r="U9" s="60"/>
      <c r="V9" s="60"/>
      <c r="W9" s="60" t="s">
        <v>52</v>
      </c>
      <c r="X9" s="60"/>
      <c r="Y9" s="60"/>
      <c r="Z9" s="60" t="s">
        <v>53</v>
      </c>
      <c r="AA9" s="60"/>
      <c r="AB9" s="60"/>
      <c r="AC9" s="60" t="s">
        <v>54</v>
      </c>
      <c r="AD9" s="60"/>
      <c r="AE9" s="60"/>
      <c r="AF9" s="60" t="s">
        <v>55</v>
      </c>
      <c r="AG9" s="60"/>
      <c r="AH9" s="60"/>
      <c r="AI9" s="60" t="s">
        <v>56</v>
      </c>
      <c r="AJ9" s="60"/>
      <c r="AK9" s="64"/>
      <c r="AL9" s="61" t="s">
        <v>56</v>
      </c>
      <c r="AM9" s="60"/>
      <c r="AN9" s="63"/>
    </row>
    <row r="10" spans="1:40" ht="21" customHeight="1" thickBot="1">
      <c r="A10" s="62"/>
      <c r="B10" s="31" t="s">
        <v>51</v>
      </c>
      <c r="C10" s="31" t="s">
        <v>43</v>
      </c>
      <c r="D10" s="31" t="s">
        <v>44</v>
      </c>
      <c r="E10" s="31" t="s">
        <v>51</v>
      </c>
      <c r="F10" s="31" t="s">
        <v>43</v>
      </c>
      <c r="G10" s="31" t="s">
        <v>44</v>
      </c>
      <c r="H10" s="31" t="s">
        <v>51</v>
      </c>
      <c r="I10" s="31" t="s">
        <v>43</v>
      </c>
      <c r="J10" s="31" t="s">
        <v>44</v>
      </c>
      <c r="K10" s="31" t="s">
        <v>51</v>
      </c>
      <c r="L10" s="31" t="s">
        <v>43</v>
      </c>
      <c r="M10" s="31" t="s">
        <v>44</v>
      </c>
      <c r="N10" s="31" t="s">
        <v>51</v>
      </c>
      <c r="O10" s="31" t="s">
        <v>43</v>
      </c>
      <c r="P10" s="31" t="s">
        <v>44</v>
      </c>
      <c r="Q10" s="31" t="s">
        <v>51</v>
      </c>
      <c r="R10" s="31" t="s">
        <v>43</v>
      </c>
      <c r="S10" s="31" t="s">
        <v>44</v>
      </c>
      <c r="T10" s="31" t="s">
        <v>51</v>
      </c>
      <c r="U10" s="31" t="s">
        <v>43</v>
      </c>
      <c r="V10" s="31" t="s">
        <v>44</v>
      </c>
      <c r="W10" s="31" t="s">
        <v>51</v>
      </c>
      <c r="X10" s="31" t="s">
        <v>43</v>
      </c>
      <c r="Y10" s="31" t="s">
        <v>44</v>
      </c>
      <c r="Z10" s="31" t="s">
        <v>51</v>
      </c>
      <c r="AA10" s="31" t="s">
        <v>43</v>
      </c>
      <c r="AB10" s="31" t="s">
        <v>44</v>
      </c>
      <c r="AC10" s="31" t="s">
        <v>51</v>
      </c>
      <c r="AD10" s="31" t="s">
        <v>43</v>
      </c>
      <c r="AE10" s="31" t="s">
        <v>44</v>
      </c>
      <c r="AF10" s="31" t="s">
        <v>51</v>
      </c>
      <c r="AG10" s="31" t="s">
        <v>43</v>
      </c>
      <c r="AH10" s="31" t="s">
        <v>44</v>
      </c>
      <c r="AI10" s="31" t="s">
        <v>51</v>
      </c>
      <c r="AJ10" s="31" t="s">
        <v>43</v>
      </c>
      <c r="AK10" s="43" t="s">
        <v>44</v>
      </c>
      <c r="AL10" s="49" t="s">
        <v>51</v>
      </c>
      <c r="AM10" s="31" t="s">
        <v>43</v>
      </c>
      <c r="AN10" s="32" t="s">
        <v>44</v>
      </c>
    </row>
    <row r="11" spans="1:40" ht="21" customHeight="1">
      <c r="A11" s="24" t="s">
        <v>62</v>
      </c>
      <c r="B11" s="25">
        <f>COUNTIF('4月'!$H:$H,$A11)</f>
        <v>0</v>
      </c>
      <c r="C11" s="25">
        <f>SUMIF('4月'!$H:$H,A11,'4月'!$F:$F)</f>
        <v>0</v>
      </c>
      <c r="D11" s="25">
        <f>SUMIF('4月'!$H:$H,A11,'4月'!$G:$G)</f>
        <v>0</v>
      </c>
      <c r="E11" s="34">
        <f>COUNTIF('5月'!$H:$H,$A11)</f>
        <v>0</v>
      </c>
      <c r="F11" s="34">
        <f>SUMIF('5月'!$H:$H,$A11,'5月'!$F:$F)</f>
        <v>0</v>
      </c>
      <c r="G11" s="34">
        <f>SUMIF('5月'!$H:$H,$A11,'5月'!$G:$G)</f>
        <v>0</v>
      </c>
      <c r="H11" s="25">
        <f>COUNTIF('6月'!$H:$H,$A11)</f>
        <v>0</v>
      </c>
      <c r="I11" s="25">
        <f>SUMIF('6月'!$H:$H,$A11,'6月'!$F:$F)</f>
        <v>0</v>
      </c>
      <c r="J11" s="25">
        <f>SUMIF('6月'!$H:$H,$A11,'6月'!$G:$G)</f>
        <v>0</v>
      </c>
      <c r="K11" s="34">
        <f>COUNTIF('7月'!$H:$H,$A11)</f>
        <v>3</v>
      </c>
      <c r="L11" s="34">
        <f>SUMIF('7月'!$H:$H,$A11,'7月'!$F:$F)</f>
        <v>105</v>
      </c>
      <c r="M11" s="34">
        <f>SUMIF('7月'!$H:$H,$A11,'7月'!$G:$G)</f>
        <v>210</v>
      </c>
      <c r="N11" s="25">
        <f>COUNTIF('8月'!$H:$H,$A11)</f>
        <v>1</v>
      </c>
      <c r="O11" s="25">
        <f>SUMIF('8月'!$H:$H,$A11,'8月'!$F:$F)</f>
        <v>28</v>
      </c>
      <c r="P11" s="25">
        <f>SUMIF('8月'!$H:$H,$A11,'8月'!$G:$G)</f>
        <v>56</v>
      </c>
      <c r="Q11" s="34">
        <f>COUNTIF('9月'!$H:$H,$A11)</f>
        <v>2</v>
      </c>
      <c r="R11" s="34">
        <f>SUMIF('9月'!$H:$H,$A11,'9月'!$F:$F)</f>
        <v>64</v>
      </c>
      <c r="S11" s="34">
        <f>SUMIF('9月'!$H:$H,$A11,'9月'!$G:$G)</f>
        <v>94</v>
      </c>
      <c r="T11" s="25">
        <f>COUNTIF('10月'!$H:$H,$A11)</f>
        <v>0</v>
      </c>
      <c r="U11" s="25">
        <f>SUMIF('10月'!$H:$H,$A11,'10月'!$F:$F)</f>
        <v>0</v>
      </c>
      <c r="V11" s="25">
        <f>SUMIF('10月'!$H:$H,$A11,'10月'!$G:$G)</f>
        <v>0</v>
      </c>
      <c r="W11" s="34">
        <f>COUNTIF('11月'!$H:$H,$A11)</f>
        <v>0</v>
      </c>
      <c r="X11" s="34">
        <f>SUMIF('11月'!$H:$H,$A11,'11月'!$F:$F)</f>
        <v>0</v>
      </c>
      <c r="Y11" s="34">
        <f>SUMIF('11月'!$H:$H,$A11,'11月'!$G:$G)</f>
        <v>0</v>
      </c>
      <c r="Z11" s="25">
        <f>COUNTIF('12月'!$H:$H,$A11)</f>
        <v>0</v>
      </c>
      <c r="AA11" s="25">
        <f>SUMIF('12月'!$H:$H,$A11,'12月'!$F:$F)</f>
        <v>0</v>
      </c>
      <c r="AB11" s="25">
        <f>SUMIF('12月'!$H:$H,$A11,'12月'!$G:$G)</f>
        <v>0</v>
      </c>
      <c r="AC11" s="34">
        <f>COUNTIF('1月'!$H:$H,$A11)</f>
        <v>0</v>
      </c>
      <c r="AD11" s="34">
        <f>SUMIF('1月'!$H:$H,$A11,'1月'!$F:$F)</f>
        <v>0</v>
      </c>
      <c r="AE11" s="34">
        <f>SUMIF('1月'!$H:$H,$A11,'1月'!$G:$G)</f>
        <v>0</v>
      </c>
      <c r="AF11" s="25">
        <f>COUNTIF('2月'!$H:$H,$A11)</f>
        <v>0</v>
      </c>
      <c r="AG11" s="25">
        <f>SUMIF('2月'!$H:$H,$A11,'2月'!$F:$F)</f>
        <v>0</v>
      </c>
      <c r="AH11" s="25">
        <f>SUMIF('2月'!$H:$H,$A11,'2月'!$G:$G)</f>
        <v>0</v>
      </c>
      <c r="AI11" s="34">
        <f>COUNTIF('3月'!$H:$H,$A11)</f>
        <v>0</v>
      </c>
      <c r="AJ11" s="34">
        <f>SUMIF('3月'!$H:$H,$A11,'3月'!$F:$F)</f>
        <v>0</v>
      </c>
      <c r="AK11" s="44">
        <f>SUMIF('3月'!$H:$H,$A11,'3月'!$G:$G)</f>
        <v>0</v>
      </c>
      <c r="AL11" s="50">
        <f>B11+E11+H11+K11+N11+Q11+T11+W11+Z11+AC11+AF11+AI11</f>
        <v>6</v>
      </c>
      <c r="AM11" s="34">
        <f>C11+F11+I11+L11+O11+R11+U11+X11+AA11+AD11+AG11+AJ11</f>
        <v>197</v>
      </c>
      <c r="AN11" s="37">
        <f>D11+G11+J11+M11+P11+S11+V11+Y11+AB11+AE11+AH11+AK11</f>
        <v>360</v>
      </c>
    </row>
    <row r="12" spans="1:40" ht="21" customHeight="1">
      <c r="A12" s="26" t="s">
        <v>64</v>
      </c>
      <c r="B12" s="29">
        <f>COUNTIF('4月'!$H:$H,$A12)</f>
        <v>0</v>
      </c>
      <c r="C12" s="29">
        <f>SUMIF('4月'!$H:$H,A12,'4月'!$F:$F)</f>
        <v>0</v>
      </c>
      <c r="D12" s="29">
        <f>SUMIF('4月'!$H:$H,A12,'4月'!$G:$G)</f>
        <v>0</v>
      </c>
      <c r="E12" s="33">
        <f>COUNTIF('5月'!$H:$H,$A12)</f>
        <v>1</v>
      </c>
      <c r="F12" s="33">
        <f>SUMIF('5月'!$H:$H,$A12,'5月'!$F:$F)</f>
        <v>15</v>
      </c>
      <c r="G12" s="33">
        <f>SUMIF('5月'!$H:$H,$A12,'5月'!$G:$G)</f>
        <v>30</v>
      </c>
      <c r="H12" s="29">
        <f>COUNTIF('6月'!$H:$H,$A12)</f>
        <v>11</v>
      </c>
      <c r="I12" s="29">
        <f>SUMIF('6月'!$H:$H,$A12,'6月'!$F:$F)</f>
        <v>482</v>
      </c>
      <c r="J12" s="29">
        <f>SUMIF('6月'!$H:$H,$A12,'6月'!$G:$G)</f>
        <v>964</v>
      </c>
      <c r="K12" s="33">
        <f>COUNTIF('7月'!$H:$H,$A12)</f>
        <v>4</v>
      </c>
      <c r="L12" s="33">
        <f>SUMIF('7月'!$H:$H,$A12,'7月'!$F:$F)</f>
        <v>349</v>
      </c>
      <c r="M12" s="33">
        <f>SUMIF('7月'!$H:$H,$A12,'7月'!$G:$G)</f>
        <v>698</v>
      </c>
      <c r="N12" s="29">
        <f>COUNTIF('8月'!$H:$H,$A12)</f>
        <v>0</v>
      </c>
      <c r="O12" s="29">
        <f>SUMIF('8月'!$H:$H,$A12,'8月'!$F:$F)</f>
        <v>0</v>
      </c>
      <c r="P12" s="29">
        <f>SUMIF('8月'!$H:$H,$A12,'8月'!$G:$G)</f>
        <v>0</v>
      </c>
      <c r="Q12" s="33">
        <f>COUNTIF('9月'!$H:$H,$A12)</f>
        <v>1</v>
      </c>
      <c r="R12" s="33">
        <f>SUMIF('9月'!$H:$H,$A12,'9月'!$F:$F)</f>
        <v>21</v>
      </c>
      <c r="S12" s="33">
        <f>SUMIF('9月'!$H:$H,$A12,'9月'!$G:$G)</f>
        <v>42</v>
      </c>
      <c r="T12" s="29">
        <f>COUNTIF('10月'!$H:$H,$A12)</f>
        <v>5</v>
      </c>
      <c r="U12" s="29">
        <f>SUMIF('10月'!$H:$H,$A12,'10月'!$F:$F)</f>
        <v>498</v>
      </c>
      <c r="V12" s="29">
        <f>SUMIF('10月'!$H:$H,$A12,'10月'!$G:$G)</f>
        <v>996</v>
      </c>
      <c r="W12" s="33">
        <f>COUNTIF('11月'!$H:$H,$A12)</f>
        <v>1</v>
      </c>
      <c r="X12" s="33">
        <f>SUMIF('11月'!$H:$H,$A12,'11月'!$F:$F)</f>
        <v>90</v>
      </c>
      <c r="Y12" s="33">
        <f>SUMIF('11月'!$H:$H,$A12,'11月'!$G:$G)</f>
        <v>180</v>
      </c>
      <c r="Z12" s="29">
        <f>COUNTIF('12月'!$H:$H,$A12)</f>
        <v>0</v>
      </c>
      <c r="AA12" s="29">
        <f>SUMIF('12月'!$H:$H,$A12,'12月'!$F:$F)</f>
        <v>0</v>
      </c>
      <c r="AB12" s="29">
        <f>SUMIF('12月'!$H:$H,$A12,'12月'!$G:$G)</f>
        <v>0</v>
      </c>
      <c r="AC12" s="33">
        <f>COUNTIF('1月'!$H:$H,$A12)</f>
        <v>0</v>
      </c>
      <c r="AD12" s="33">
        <f>SUMIF('1月'!$H:$H,$A12,'1月'!$F:$F)</f>
        <v>0</v>
      </c>
      <c r="AE12" s="33">
        <f>SUMIF('1月'!$H:$H,$A12,'1月'!$G:$G)</f>
        <v>0</v>
      </c>
      <c r="AF12" s="29">
        <f>COUNTIF('2月'!$H:$H,$A12)</f>
        <v>0</v>
      </c>
      <c r="AG12" s="29">
        <f>SUMIF('2月'!$H:$H,$A12,'2月'!$F:$F)</f>
        <v>0</v>
      </c>
      <c r="AH12" s="29">
        <f>SUMIF('2月'!$H:$H,$A12,'2月'!$G:$G)</f>
        <v>0</v>
      </c>
      <c r="AI12" s="33">
        <f>COUNTIF('3月'!$H:$H,$A12)</f>
        <v>0</v>
      </c>
      <c r="AJ12" s="33">
        <f>SUMIF('3月'!$H:$H,$A12,'3月'!$F:$F)</f>
        <v>0</v>
      </c>
      <c r="AK12" s="45">
        <f>SUMIF('3月'!$H:$H,$A12,'3月'!$G:$G)</f>
        <v>0</v>
      </c>
      <c r="AL12" s="51">
        <f aca="true" t="shared" si="2" ref="AL12:AL26">B12+E12+H12+K12+N12+Q12+T12+W12+Z12+AC12+AF12+AI12</f>
        <v>23</v>
      </c>
      <c r="AM12" s="33">
        <f aca="true" t="shared" si="3" ref="AM12:AM26">C12+F12+I12+L12+O12+R12+U12+X12+AA12+AD12+AG12+AJ12</f>
        <v>1455</v>
      </c>
      <c r="AN12" s="35">
        <f aca="true" t="shared" si="4" ref="AN12:AN26">D12+G12+J12+M12+P12+S12+V12+Y12+AB12+AE12+AH12+AK12</f>
        <v>2910</v>
      </c>
    </row>
    <row r="13" spans="1:40" ht="21" customHeight="1">
      <c r="A13" s="26" t="s">
        <v>65</v>
      </c>
      <c r="B13" s="29">
        <f>COUNTIF('4月'!$H:$H,$A13)</f>
        <v>7</v>
      </c>
      <c r="C13" s="29">
        <f>SUMIF('4月'!$H:$H,A13,'4月'!$F:$F)</f>
        <v>765</v>
      </c>
      <c r="D13" s="29">
        <f>SUMIF('4月'!$H:$H,A13,'4月'!$G:$G)</f>
        <v>1530</v>
      </c>
      <c r="E13" s="33">
        <f>COUNTIF('5月'!$H:$H,$A13)</f>
        <v>8</v>
      </c>
      <c r="F13" s="33">
        <f>SUMIF('5月'!$H:$H,$A13,'5月'!$F:$F)</f>
        <v>972</v>
      </c>
      <c r="G13" s="33">
        <f>SUMIF('5月'!$H:$H,$A13,'5月'!$G:$G)</f>
        <v>2128</v>
      </c>
      <c r="H13" s="29">
        <f>COUNTIF('6月'!$H:$H,$A13)</f>
        <v>4</v>
      </c>
      <c r="I13" s="29">
        <f>SUMIF('6月'!$H:$H,$A13,'6月'!$F:$F)</f>
        <v>404</v>
      </c>
      <c r="J13" s="29">
        <f>SUMIF('6月'!$H:$H,$A13,'6月'!$G:$G)</f>
        <v>808</v>
      </c>
      <c r="K13" s="33">
        <f>COUNTIF('7月'!$H:$H,$A13)</f>
        <v>1</v>
      </c>
      <c r="L13" s="33">
        <f>SUMIF('7月'!$H:$H,$A13,'7月'!$F:$F)</f>
        <v>23</v>
      </c>
      <c r="M13" s="33">
        <f>SUMIF('7月'!$H:$H,$A13,'7月'!$G:$G)</f>
        <v>46</v>
      </c>
      <c r="N13" s="29">
        <f>COUNTIF('8月'!$H:$H,$A13)</f>
        <v>0</v>
      </c>
      <c r="O13" s="29">
        <f>SUMIF('8月'!$H:$H,$A13,'8月'!$F:$F)</f>
        <v>0</v>
      </c>
      <c r="P13" s="29">
        <f>SUMIF('8月'!$H:$H,$A13,'8月'!$G:$G)</f>
        <v>0</v>
      </c>
      <c r="Q13" s="33">
        <f>COUNTIF('9月'!$H:$H,$A13)</f>
        <v>2</v>
      </c>
      <c r="R13" s="33">
        <f>SUMIF('9月'!$H:$H,$A13,'9月'!$F:$F)</f>
        <v>237</v>
      </c>
      <c r="S13" s="33">
        <f>SUMIF('9月'!$H:$H,$A13,'9月'!$G:$G)</f>
        <v>474</v>
      </c>
      <c r="T13" s="29">
        <f>COUNTIF('10月'!$H:$H,$A13)</f>
        <v>1</v>
      </c>
      <c r="U13" s="29">
        <f>SUMIF('10月'!$H:$H,$A13,'10月'!$F:$F)</f>
        <v>184</v>
      </c>
      <c r="V13" s="29">
        <f>SUMIF('10月'!$H:$H,$A13,'10月'!$G:$G)</f>
        <v>368</v>
      </c>
      <c r="W13" s="33">
        <f>COUNTIF('11月'!$H:$H,$A13)</f>
        <v>0</v>
      </c>
      <c r="X13" s="33">
        <f>SUMIF('11月'!$H:$H,$A13,'11月'!$F:$F)</f>
        <v>0</v>
      </c>
      <c r="Y13" s="33">
        <f>SUMIF('11月'!$H:$H,$A13,'11月'!$G:$G)</f>
        <v>0</v>
      </c>
      <c r="Z13" s="29">
        <f>COUNTIF('12月'!$H:$H,$A13)</f>
        <v>0</v>
      </c>
      <c r="AA13" s="29">
        <f>SUMIF('12月'!$H:$H,$A13,'12月'!$F:$F)</f>
        <v>0</v>
      </c>
      <c r="AB13" s="29">
        <f>SUMIF('12月'!$H:$H,$A13,'12月'!$G:$G)</f>
        <v>0</v>
      </c>
      <c r="AC13" s="33">
        <f>COUNTIF('1月'!$H:$H,$A13)</f>
        <v>0</v>
      </c>
      <c r="AD13" s="33">
        <f>SUMIF('1月'!$H:$H,$A13,'1月'!$F:$F)</f>
        <v>0</v>
      </c>
      <c r="AE13" s="33">
        <f>SUMIF('1月'!$H:$H,$A13,'1月'!$G:$G)</f>
        <v>0</v>
      </c>
      <c r="AF13" s="29">
        <f>COUNTIF('2月'!$H:$H,$A13)</f>
        <v>0</v>
      </c>
      <c r="AG13" s="29">
        <f>SUMIF('2月'!$H:$H,$A13,'2月'!$F:$F)</f>
        <v>0</v>
      </c>
      <c r="AH13" s="29">
        <f>SUMIF('2月'!$H:$H,$A13,'2月'!$G:$G)</f>
        <v>0</v>
      </c>
      <c r="AI13" s="33">
        <f>COUNTIF('3月'!$H:$H,$A13)</f>
        <v>0</v>
      </c>
      <c r="AJ13" s="33">
        <f>SUMIF('3月'!$H:$H,$A13,'3月'!$F:$F)</f>
        <v>0</v>
      </c>
      <c r="AK13" s="45">
        <f>SUMIF('3月'!$H:$H,$A13,'3月'!$G:$G)</f>
        <v>0</v>
      </c>
      <c r="AL13" s="51">
        <f t="shared" si="2"/>
        <v>23</v>
      </c>
      <c r="AM13" s="33">
        <f t="shared" si="3"/>
        <v>2585</v>
      </c>
      <c r="AN13" s="35">
        <f t="shared" si="4"/>
        <v>5354</v>
      </c>
    </row>
    <row r="14" spans="1:40" ht="21" customHeight="1">
      <c r="A14" s="26" t="s">
        <v>66</v>
      </c>
      <c r="B14" s="29">
        <f>COUNTIF('4月'!$H:$H,$A14)</f>
        <v>2</v>
      </c>
      <c r="C14" s="29">
        <f>SUMIF('4月'!$H:$H,A14,'4月'!$F:$F)</f>
        <v>107</v>
      </c>
      <c r="D14" s="29">
        <f>SUMIF('4月'!$H:$H,A14,'4月'!$G:$G)</f>
        <v>214</v>
      </c>
      <c r="E14" s="33">
        <f>COUNTIF('5月'!$H:$H,$A14)</f>
        <v>0</v>
      </c>
      <c r="F14" s="33">
        <f>SUMIF('5月'!$H:$H,$A14,'5月'!$F:$F)</f>
        <v>0</v>
      </c>
      <c r="G14" s="33">
        <f>SUMIF('5月'!$H:$H,$A14,'5月'!$G:$G)</f>
        <v>0</v>
      </c>
      <c r="H14" s="29">
        <f>COUNTIF('6月'!$H:$H,$A14)</f>
        <v>0</v>
      </c>
      <c r="I14" s="29">
        <f>SUMIF('6月'!$H:$H,$A14,'6月'!$F:$F)</f>
        <v>0</v>
      </c>
      <c r="J14" s="29">
        <f>SUMIF('6月'!$H:$H,$A14,'6月'!$G:$G)</f>
        <v>0</v>
      </c>
      <c r="K14" s="33">
        <f>COUNTIF('7月'!$H:$H,$A14)</f>
        <v>0</v>
      </c>
      <c r="L14" s="33">
        <f>SUMIF('7月'!$H:$H,$A14,'7月'!$F:$F)</f>
        <v>0</v>
      </c>
      <c r="M14" s="33">
        <f>SUMIF('7月'!$H:$H,$A14,'7月'!$G:$G)</f>
        <v>0</v>
      </c>
      <c r="N14" s="29">
        <f>COUNTIF('8月'!$H:$H,$A14)</f>
        <v>0</v>
      </c>
      <c r="O14" s="29">
        <f>SUMIF('8月'!$H:$H,$A14,'8月'!$F:$F)</f>
        <v>0</v>
      </c>
      <c r="P14" s="29">
        <f>SUMIF('8月'!$H:$H,$A14,'8月'!$G:$G)</f>
        <v>0</v>
      </c>
      <c r="Q14" s="33">
        <f>COUNTIF('9月'!$H:$H,$A14)</f>
        <v>0</v>
      </c>
      <c r="R14" s="33">
        <f>SUMIF('9月'!$H:$H,$A14,'9月'!$F:$F)</f>
        <v>0</v>
      </c>
      <c r="S14" s="33">
        <f>SUMIF('9月'!$H:$H,$A14,'9月'!$G:$G)</f>
        <v>0</v>
      </c>
      <c r="T14" s="29">
        <f>COUNTIF('10月'!$H:$H,$A14)</f>
        <v>1</v>
      </c>
      <c r="U14" s="29">
        <f>SUMIF('10月'!$H:$H,$A14,'10月'!$F:$F)</f>
        <v>44</v>
      </c>
      <c r="V14" s="29">
        <f>SUMIF('10月'!$H:$H,$A14,'10月'!$G:$G)</f>
        <v>132</v>
      </c>
      <c r="W14" s="33">
        <f>COUNTIF('11月'!$H:$H,$A14)</f>
        <v>0</v>
      </c>
      <c r="X14" s="33">
        <f>SUMIF('11月'!$H:$H,$A14,'11月'!$F:$F)</f>
        <v>0</v>
      </c>
      <c r="Y14" s="33">
        <f>SUMIF('11月'!$H:$H,$A14,'11月'!$G:$G)</f>
        <v>0</v>
      </c>
      <c r="Z14" s="29">
        <f>COUNTIF('12月'!$H:$H,$A14)</f>
        <v>0</v>
      </c>
      <c r="AA14" s="29">
        <f>SUMIF('12月'!$H:$H,$A14,'12月'!$F:$F)</f>
        <v>0</v>
      </c>
      <c r="AB14" s="29">
        <f>SUMIF('12月'!$H:$H,$A14,'12月'!$G:$G)</f>
        <v>0</v>
      </c>
      <c r="AC14" s="33">
        <f>COUNTIF('1月'!$H:$H,$A14)</f>
        <v>0</v>
      </c>
      <c r="AD14" s="33">
        <f>SUMIF('1月'!$H:$H,$A14,'1月'!$F:$F)</f>
        <v>0</v>
      </c>
      <c r="AE14" s="33">
        <f>SUMIF('1月'!$H:$H,$A14,'1月'!$G:$G)</f>
        <v>0</v>
      </c>
      <c r="AF14" s="29">
        <f>COUNTIF('2月'!$H:$H,$A14)</f>
        <v>0</v>
      </c>
      <c r="AG14" s="29">
        <f>SUMIF('2月'!$H:$H,$A14,'2月'!$F:$F)</f>
        <v>0</v>
      </c>
      <c r="AH14" s="29">
        <f>SUMIF('2月'!$H:$H,$A14,'2月'!$G:$G)</f>
        <v>0</v>
      </c>
      <c r="AI14" s="33">
        <f>COUNTIF('3月'!$H:$H,$A14)</f>
        <v>0</v>
      </c>
      <c r="AJ14" s="33">
        <f>SUMIF('3月'!$H:$H,$A14,'3月'!$F:$F)</f>
        <v>0</v>
      </c>
      <c r="AK14" s="45">
        <f>SUMIF('3月'!$H:$H,$A14,'3月'!$G:$G)</f>
        <v>0</v>
      </c>
      <c r="AL14" s="51">
        <f t="shared" si="2"/>
        <v>3</v>
      </c>
      <c r="AM14" s="33">
        <f t="shared" si="3"/>
        <v>151</v>
      </c>
      <c r="AN14" s="35">
        <f t="shared" si="4"/>
        <v>346</v>
      </c>
    </row>
    <row r="15" spans="1:40" ht="21" customHeight="1">
      <c r="A15" s="26" t="s">
        <v>69</v>
      </c>
      <c r="B15" s="29">
        <f>COUNTIF('4月'!$H:$H,$A15)</f>
        <v>0</v>
      </c>
      <c r="C15" s="29">
        <f>SUMIF('4月'!$H:$H,A15,'4月'!$F:$F)</f>
        <v>0</v>
      </c>
      <c r="D15" s="29">
        <f>SUMIF('4月'!$H:$H,A15,'4月'!$G:$G)</f>
        <v>0</v>
      </c>
      <c r="E15" s="33">
        <f>COUNTIF('5月'!$H:$H,$A15)</f>
        <v>0</v>
      </c>
      <c r="F15" s="33">
        <f>SUMIF('5月'!$H:$H,$A15,'5月'!$F:$F)</f>
        <v>0</v>
      </c>
      <c r="G15" s="33">
        <f>SUMIF('5月'!$H:$H,$A15,'5月'!$G:$G)</f>
        <v>0</v>
      </c>
      <c r="H15" s="29">
        <f>COUNTIF('6月'!$H:$H,$A15)</f>
        <v>0</v>
      </c>
      <c r="I15" s="29">
        <f>SUMIF('6月'!$H:$H,$A15,'6月'!$F:$F)</f>
        <v>0</v>
      </c>
      <c r="J15" s="29">
        <f>SUMIF('6月'!$H:$H,$A15,'6月'!$G:$G)</f>
        <v>0</v>
      </c>
      <c r="K15" s="33">
        <f>COUNTIF('7月'!$H:$H,$A15)</f>
        <v>0</v>
      </c>
      <c r="L15" s="33">
        <f>SUMIF('7月'!$H:$H,$A15,'7月'!$F:$F)</f>
        <v>0</v>
      </c>
      <c r="M15" s="33">
        <f>SUMIF('7月'!$H:$H,$A15,'7月'!$G:$G)</f>
        <v>0</v>
      </c>
      <c r="N15" s="29">
        <f>COUNTIF('8月'!$H:$H,$A15)</f>
        <v>0</v>
      </c>
      <c r="O15" s="29">
        <f>SUMIF('8月'!$H:$H,$A15,'8月'!$F:$F)</f>
        <v>0</v>
      </c>
      <c r="P15" s="29">
        <f>SUMIF('8月'!$H:$H,$A15,'8月'!$G:$G)</f>
        <v>0</v>
      </c>
      <c r="Q15" s="33">
        <f>COUNTIF('9月'!$H:$H,$A15)</f>
        <v>0</v>
      </c>
      <c r="R15" s="33">
        <f>SUMIF('9月'!$H:$H,$A15,'9月'!$F:$F)</f>
        <v>0</v>
      </c>
      <c r="S15" s="33">
        <f>SUMIF('9月'!$H:$H,$A15,'9月'!$G:$G)</f>
        <v>0</v>
      </c>
      <c r="T15" s="29">
        <f>COUNTIF('10月'!$H:$H,$A15)</f>
        <v>0</v>
      </c>
      <c r="U15" s="29">
        <f>SUMIF('10月'!$H:$H,$A15,'10月'!$F:$F)</f>
        <v>0</v>
      </c>
      <c r="V15" s="29">
        <f>SUMIF('10月'!$H:$H,$A15,'10月'!$G:$G)</f>
        <v>0</v>
      </c>
      <c r="W15" s="33">
        <f>COUNTIF('11月'!$H:$H,$A15)</f>
        <v>0</v>
      </c>
      <c r="X15" s="33">
        <f>SUMIF('11月'!$H:$H,$A15,'11月'!$F:$F)</f>
        <v>0</v>
      </c>
      <c r="Y15" s="33">
        <f>SUMIF('11月'!$H:$H,$A15,'11月'!$G:$G)</f>
        <v>0</v>
      </c>
      <c r="Z15" s="29">
        <f>COUNTIF('12月'!$H:$H,$A15)</f>
        <v>0</v>
      </c>
      <c r="AA15" s="29">
        <f>SUMIF('12月'!$H:$H,$A15,'12月'!$F:$F)</f>
        <v>0</v>
      </c>
      <c r="AB15" s="29">
        <f>SUMIF('12月'!$H:$H,$A15,'12月'!$G:$G)</f>
        <v>0</v>
      </c>
      <c r="AC15" s="33">
        <f>COUNTIF('1月'!$H:$H,$A15)</f>
        <v>0</v>
      </c>
      <c r="AD15" s="33">
        <f>SUMIF('1月'!$H:$H,$A15,'1月'!$F:$F)</f>
        <v>0</v>
      </c>
      <c r="AE15" s="33">
        <f>SUMIF('1月'!$H:$H,$A15,'1月'!$G:$G)</f>
        <v>0</v>
      </c>
      <c r="AF15" s="29">
        <f>COUNTIF('2月'!$H:$H,$A15)</f>
        <v>0</v>
      </c>
      <c r="AG15" s="29">
        <f>SUMIF('2月'!$H:$H,$A15,'2月'!$F:$F)</f>
        <v>0</v>
      </c>
      <c r="AH15" s="29">
        <f>SUMIF('2月'!$H:$H,$A15,'2月'!$G:$G)</f>
        <v>0</v>
      </c>
      <c r="AI15" s="33">
        <f>COUNTIF('3月'!$H:$H,$A15)</f>
        <v>0</v>
      </c>
      <c r="AJ15" s="33">
        <f>SUMIF('3月'!$H:$H,$A15,'3月'!$F:$F)</f>
        <v>0</v>
      </c>
      <c r="AK15" s="45">
        <f>SUMIF('3月'!$H:$H,$A15,'3月'!$G:$G)</f>
        <v>0</v>
      </c>
      <c r="AL15" s="51">
        <f t="shared" si="2"/>
        <v>0</v>
      </c>
      <c r="AM15" s="33">
        <f t="shared" si="3"/>
        <v>0</v>
      </c>
      <c r="AN15" s="35">
        <f t="shared" si="4"/>
        <v>0</v>
      </c>
    </row>
    <row r="16" spans="1:40" ht="21" customHeight="1">
      <c r="A16" s="26" t="s">
        <v>67</v>
      </c>
      <c r="B16" s="29">
        <f>COUNTIF('4月'!$H:$H,$A16)</f>
        <v>0</v>
      </c>
      <c r="C16" s="29">
        <f>SUMIF('4月'!$H:$H,A16,'4月'!$F:$F)</f>
        <v>0</v>
      </c>
      <c r="D16" s="29">
        <f>SUMIF('4月'!$H:$H,A16,'4月'!$G:$G)</f>
        <v>0</v>
      </c>
      <c r="E16" s="33">
        <f>COUNTIF('5月'!$H:$H,$A16)</f>
        <v>0</v>
      </c>
      <c r="F16" s="33">
        <f>SUMIF('5月'!$H:$H,$A16,'5月'!$F:$F)</f>
        <v>0</v>
      </c>
      <c r="G16" s="33">
        <f>SUMIF('5月'!$H:$H,$A16,'5月'!$G:$G)</f>
        <v>0</v>
      </c>
      <c r="H16" s="29">
        <f>COUNTIF('6月'!$H:$H,$A16)</f>
        <v>0</v>
      </c>
      <c r="I16" s="29">
        <f>SUMIF('6月'!$H:$H,$A16,'6月'!$F:$F)</f>
        <v>0</v>
      </c>
      <c r="J16" s="29">
        <f>SUMIF('6月'!$H:$H,$A16,'6月'!$G:$G)</f>
        <v>0</v>
      </c>
      <c r="K16" s="33">
        <f>COUNTIF('7月'!$H:$H,$A16)</f>
        <v>0</v>
      </c>
      <c r="L16" s="33">
        <f>SUMIF('7月'!$H:$H,$A16,'7月'!$F:$F)</f>
        <v>0</v>
      </c>
      <c r="M16" s="33">
        <f>SUMIF('7月'!$H:$H,$A16,'7月'!$G:$G)</f>
        <v>0</v>
      </c>
      <c r="N16" s="29">
        <f>COUNTIF('8月'!$H:$H,$A16)</f>
        <v>1</v>
      </c>
      <c r="O16" s="29">
        <f>SUMIF('8月'!$H:$H,$A16,'8月'!$F:$F)</f>
        <v>0</v>
      </c>
      <c r="P16" s="29">
        <f>SUMIF('8月'!$H:$H,$A16,'8月'!$G:$G)</f>
        <v>0</v>
      </c>
      <c r="Q16" s="33">
        <f>COUNTIF('9月'!$H:$H,$A16)</f>
        <v>0</v>
      </c>
      <c r="R16" s="33">
        <f>SUMIF('9月'!$H:$H,$A16,'9月'!$F:$F)</f>
        <v>0</v>
      </c>
      <c r="S16" s="33">
        <f>SUMIF('9月'!$H:$H,$A16,'9月'!$G:$G)</f>
        <v>0</v>
      </c>
      <c r="T16" s="29">
        <f>COUNTIF('10月'!$H:$H,$A16)</f>
        <v>0</v>
      </c>
      <c r="U16" s="29">
        <f>SUMIF('10月'!$H:$H,$A16,'10月'!$F:$F)</f>
        <v>0</v>
      </c>
      <c r="V16" s="29">
        <f>SUMIF('10月'!$H:$H,$A16,'10月'!$G:$G)</f>
        <v>0</v>
      </c>
      <c r="W16" s="33">
        <f>COUNTIF('11月'!$H:$H,$A16)</f>
        <v>0</v>
      </c>
      <c r="X16" s="33">
        <f>SUMIF('11月'!$H:$H,$A16,'11月'!$F:$F)</f>
        <v>0</v>
      </c>
      <c r="Y16" s="33">
        <f>SUMIF('11月'!$H:$H,$A16,'11月'!$G:$G)</f>
        <v>0</v>
      </c>
      <c r="Z16" s="29">
        <f>COUNTIF('12月'!$H:$H,$A16)</f>
        <v>0</v>
      </c>
      <c r="AA16" s="29">
        <f>SUMIF('12月'!$H:$H,$A16,'12月'!$F:$F)</f>
        <v>0</v>
      </c>
      <c r="AB16" s="29">
        <f>SUMIF('12月'!$H:$H,$A16,'12月'!$G:$G)</f>
        <v>0</v>
      </c>
      <c r="AC16" s="33">
        <f>COUNTIF('1月'!$H:$H,$A16)</f>
        <v>0</v>
      </c>
      <c r="AD16" s="33">
        <f>SUMIF('1月'!$H:$H,$A16,'1月'!$F:$F)</f>
        <v>0</v>
      </c>
      <c r="AE16" s="33">
        <f>SUMIF('1月'!$H:$H,$A16,'1月'!$G:$G)</f>
        <v>0</v>
      </c>
      <c r="AF16" s="29">
        <f>COUNTIF('2月'!$H:$H,$A16)</f>
        <v>0</v>
      </c>
      <c r="AG16" s="29">
        <f>SUMIF('2月'!$H:$H,$A16,'2月'!$F:$F)</f>
        <v>0</v>
      </c>
      <c r="AH16" s="29">
        <f>SUMIF('2月'!$H:$H,$A16,'2月'!$G:$G)</f>
        <v>0</v>
      </c>
      <c r="AI16" s="33">
        <f>COUNTIF('3月'!$H:$H,$A16)</f>
        <v>0</v>
      </c>
      <c r="AJ16" s="33">
        <f>SUMIF('3月'!$H:$H,$A16,'3月'!$F:$F)</f>
        <v>0</v>
      </c>
      <c r="AK16" s="45">
        <f>SUMIF('3月'!$H:$H,$A16,'3月'!$G:$G)</f>
        <v>0</v>
      </c>
      <c r="AL16" s="51">
        <f t="shared" si="2"/>
        <v>1</v>
      </c>
      <c r="AM16" s="33">
        <f t="shared" si="3"/>
        <v>0</v>
      </c>
      <c r="AN16" s="35">
        <f t="shared" si="4"/>
        <v>0</v>
      </c>
    </row>
    <row r="17" spans="1:40" ht="21" customHeight="1">
      <c r="A17" s="26" t="s">
        <v>68</v>
      </c>
      <c r="B17" s="29">
        <f>COUNTIF('4月'!$H:$H,$A17)</f>
        <v>2</v>
      </c>
      <c r="C17" s="29">
        <f>SUMIF('4月'!$H:$H,A17,'4月'!$F:$F)</f>
        <v>105</v>
      </c>
      <c r="D17" s="29">
        <f>SUMIF('4月'!$H:$H,A17,'4月'!$G:$G)</f>
        <v>155</v>
      </c>
      <c r="E17" s="33">
        <f>COUNTIF('5月'!$H:$H,$A17)</f>
        <v>0</v>
      </c>
      <c r="F17" s="33">
        <f>SUMIF('5月'!$H:$H,$A17,'5月'!$F:$F)</f>
        <v>0</v>
      </c>
      <c r="G17" s="33">
        <f>SUMIF('5月'!$H:$H,$A17,'5月'!$G:$G)</f>
        <v>0</v>
      </c>
      <c r="H17" s="29">
        <f>COUNTIF('6月'!$H:$H,$A17)</f>
        <v>0</v>
      </c>
      <c r="I17" s="29">
        <f>SUMIF('6月'!$H:$H,$A17,'6月'!$F:$F)</f>
        <v>0</v>
      </c>
      <c r="J17" s="29">
        <f>SUMIF('6月'!$H:$H,$A17,'6月'!$G:$G)</f>
        <v>0</v>
      </c>
      <c r="K17" s="33">
        <f>COUNTIF('7月'!$H:$H,$A17)</f>
        <v>0</v>
      </c>
      <c r="L17" s="33">
        <f>SUMIF('7月'!$H:$H,$A17,'7月'!$F:$F)</f>
        <v>0</v>
      </c>
      <c r="M17" s="33">
        <f>SUMIF('7月'!$H:$H,$A17,'7月'!$G:$G)</f>
        <v>0</v>
      </c>
      <c r="N17" s="29">
        <f>COUNTIF('8月'!$H:$H,$A17)</f>
        <v>0</v>
      </c>
      <c r="O17" s="29">
        <f>SUMIF('8月'!$H:$H,$A17,'8月'!$F:$F)</f>
        <v>0</v>
      </c>
      <c r="P17" s="29">
        <f>SUMIF('8月'!$H:$H,$A17,'8月'!$G:$G)</f>
        <v>0</v>
      </c>
      <c r="Q17" s="33">
        <f>COUNTIF('9月'!$H:$H,$A17)</f>
        <v>0</v>
      </c>
      <c r="R17" s="33">
        <f>SUMIF('9月'!$H:$H,$A17,'9月'!$F:$F)</f>
        <v>0</v>
      </c>
      <c r="S17" s="33">
        <f>SUMIF('9月'!$H:$H,$A17,'9月'!$G:$G)</f>
        <v>0</v>
      </c>
      <c r="T17" s="29">
        <f>COUNTIF('10月'!$H:$H,$A17)</f>
        <v>0</v>
      </c>
      <c r="U17" s="29">
        <f>SUMIF('10月'!$H:$H,$A17,'10月'!$F:$F)</f>
        <v>0</v>
      </c>
      <c r="V17" s="29">
        <f>SUMIF('10月'!$H:$H,$A17,'10月'!$G:$G)</f>
        <v>0</v>
      </c>
      <c r="W17" s="33">
        <f>COUNTIF('11月'!$H:$H,$A17)</f>
        <v>0</v>
      </c>
      <c r="X17" s="33">
        <f>SUMIF('11月'!$H:$H,$A17,'11月'!$F:$F)</f>
        <v>0</v>
      </c>
      <c r="Y17" s="33">
        <f>SUMIF('11月'!$H:$H,$A17,'11月'!$G:$G)</f>
        <v>0</v>
      </c>
      <c r="Z17" s="29">
        <f>COUNTIF('12月'!$H:$H,$A17)</f>
        <v>0</v>
      </c>
      <c r="AA17" s="29">
        <f>SUMIF('12月'!$H:$H,$A17,'12月'!$F:$F)</f>
        <v>0</v>
      </c>
      <c r="AB17" s="29">
        <f>SUMIF('12月'!$H:$H,$A17,'12月'!$G:$G)</f>
        <v>0</v>
      </c>
      <c r="AC17" s="33">
        <f>COUNTIF('1月'!$H:$H,$A17)</f>
        <v>0</v>
      </c>
      <c r="AD17" s="33">
        <f>SUMIF('1月'!$H:$H,$A17,'1月'!$F:$F)</f>
        <v>0</v>
      </c>
      <c r="AE17" s="33">
        <f>SUMIF('1月'!$H:$H,$A17,'1月'!$G:$G)</f>
        <v>0</v>
      </c>
      <c r="AF17" s="29">
        <f>COUNTIF('2月'!$H:$H,$A17)</f>
        <v>0</v>
      </c>
      <c r="AG17" s="29">
        <f>SUMIF('2月'!$H:$H,$A17,'2月'!$F:$F)</f>
        <v>0</v>
      </c>
      <c r="AH17" s="29">
        <f>SUMIF('2月'!$H:$H,$A17,'2月'!$G:$G)</f>
        <v>0</v>
      </c>
      <c r="AI17" s="33">
        <f>COUNTIF('3月'!$H:$H,$A17)</f>
        <v>0</v>
      </c>
      <c r="AJ17" s="33">
        <f>SUMIF('3月'!$H:$H,$A17,'3月'!$F:$F)</f>
        <v>0</v>
      </c>
      <c r="AK17" s="45">
        <f>SUMIF('3月'!$H:$H,$A17,'3月'!$G:$G)</f>
        <v>0</v>
      </c>
      <c r="AL17" s="51">
        <f t="shared" si="2"/>
        <v>2</v>
      </c>
      <c r="AM17" s="33">
        <f t="shared" si="3"/>
        <v>105</v>
      </c>
      <c r="AN17" s="35">
        <f t="shared" si="4"/>
        <v>155</v>
      </c>
    </row>
    <row r="18" spans="1:40" ht="21" customHeight="1">
      <c r="A18" s="26" t="s">
        <v>182</v>
      </c>
      <c r="B18" s="29">
        <f>COUNTIF('4月'!$H:$H,$A18)</f>
        <v>0</v>
      </c>
      <c r="C18" s="29">
        <f>SUMIF('4月'!$H:$H,A18,'4月'!$F:$F)</f>
        <v>0</v>
      </c>
      <c r="D18" s="29">
        <f>SUMIF('4月'!$H:$H,A18,'4月'!$G:$G)</f>
        <v>0</v>
      </c>
      <c r="E18" s="33">
        <f>COUNTIF('5月'!$H:$H,$A18)</f>
        <v>1</v>
      </c>
      <c r="F18" s="33">
        <f>SUMIF('5月'!$H:$H,$A18,'5月'!$F:$F)</f>
        <v>23</v>
      </c>
      <c r="G18" s="33">
        <f>SUMIF('5月'!$H:$H,$A18,'5月'!$G:$G)</f>
        <v>46</v>
      </c>
      <c r="H18" s="29">
        <f>COUNTIF('6月'!$H:$H,$A18)</f>
        <v>1</v>
      </c>
      <c r="I18" s="29">
        <f>SUMIF('6月'!$H:$H,$A18,'6月'!$F:$F)</f>
        <v>23</v>
      </c>
      <c r="J18" s="29">
        <f>SUMIF('6月'!$H:$H,$A18,'6月'!$G:$G)</f>
        <v>46</v>
      </c>
      <c r="K18" s="33">
        <f>COUNTIF('7月'!$H:$H,$A18)</f>
        <v>0</v>
      </c>
      <c r="L18" s="33">
        <f>SUMIF('7月'!$H:$H,$A18,'7月'!$F:$F)</f>
        <v>0</v>
      </c>
      <c r="M18" s="33">
        <f>SUMIF('7月'!$H:$H,$A18,'7月'!$G:$G)</f>
        <v>0</v>
      </c>
      <c r="N18" s="29">
        <f>COUNTIF('8月'!$H:$H,$A18)</f>
        <v>0</v>
      </c>
      <c r="O18" s="29">
        <f>SUMIF('8月'!$H:$H,$A18,'8月'!$F:$F)</f>
        <v>0</v>
      </c>
      <c r="P18" s="29">
        <f>SUMIF('8月'!$H:$H,$A18,'8月'!$G:$G)</f>
        <v>0</v>
      </c>
      <c r="Q18" s="33">
        <f>COUNTIF('9月'!$H:$H,$A18)</f>
        <v>3</v>
      </c>
      <c r="R18" s="33">
        <f>SUMIF('9月'!$H:$H,$A18,'9月'!$F:$F)</f>
        <v>97</v>
      </c>
      <c r="S18" s="33">
        <f>SUMIF('9月'!$H:$H,$A18,'9月'!$G:$G)</f>
        <v>194</v>
      </c>
      <c r="T18" s="29">
        <f>COUNTIF('10月'!$H:$H,$A18)</f>
        <v>0</v>
      </c>
      <c r="U18" s="29">
        <f>SUMIF('10月'!$H:$H,$A18,'10月'!$F:$F)</f>
        <v>0</v>
      </c>
      <c r="V18" s="29">
        <f>SUMIF('10月'!$H:$H,$A18,'10月'!$G:$G)</f>
        <v>0</v>
      </c>
      <c r="W18" s="33">
        <f>COUNTIF('11月'!$H:$H,$A18)</f>
        <v>0</v>
      </c>
      <c r="X18" s="33">
        <f>SUMIF('11月'!$H:$H,$A18,'11月'!$F:$F)</f>
        <v>0</v>
      </c>
      <c r="Y18" s="33">
        <f>SUMIF('11月'!$H:$H,$A18,'11月'!$G:$G)</f>
        <v>0</v>
      </c>
      <c r="Z18" s="29">
        <f>COUNTIF('12月'!$H:$H,$A18)</f>
        <v>0</v>
      </c>
      <c r="AA18" s="29">
        <f>SUMIF('12月'!$H:$H,$A18,'12月'!$F:$F)</f>
        <v>0</v>
      </c>
      <c r="AB18" s="29">
        <f>SUMIF('12月'!$H:$H,$A18,'12月'!$G:$G)</f>
        <v>0</v>
      </c>
      <c r="AC18" s="33">
        <f>COUNTIF('1月'!$H:$H,$A18)</f>
        <v>0</v>
      </c>
      <c r="AD18" s="33">
        <f>SUMIF('1月'!$H:$H,$A18,'1月'!$F:$F)</f>
        <v>0</v>
      </c>
      <c r="AE18" s="33">
        <f>SUMIF('1月'!$H:$H,$A18,'1月'!$G:$G)</f>
        <v>0</v>
      </c>
      <c r="AF18" s="29">
        <f>COUNTIF('2月'!$H:$H,$A18)</f>
        <v>0</v>
      </c>
      <c r="AG18" s="29">
        <f>SUMIF('2月'!$H:$H,$A18,'2月'!$F:$F)</f>
        <v>0</v>
      </c>
      <c r="AH18" s="29">
        <f>SUMIF('2月'!$H:$H,$A18,'2月'!$G:$G)</f>
        <v>0</v>
      </c>
      <c r="AI18" s="33">
        <f>COUNTIF('3月'!$H:$H,$A18)</f>
        <v>0</v>
      </c>
      <c r="AJ18" s="33">
        <f>SUMIF('3月'!$H:$H,$A18,'3月'!$F:$F)</f>
        <v>0</v>
      </c>
      <c r="AK18" s="45">
        <f>SUMIF('3月'!$H:$H,$A18,'3月'!$G:$G)</f>
        <v>0</v>
      </c>
      <c r="AL18" s="51">
        <f>B18+E18+H18+K18+N18+Q18+T18+W18+Z18+AC18+AF18+AI18</f>
        <v>5</v>
      </c>
      <c r="AM18" s="33">
        <f>C18+F18+I18+L18+O18+R18+U18+X18+AA18+AD18+AG18+AJ18</f>
        <v>143</v>
      </c>
      <c r="AN18" s="35">
        <f>D18+G18+J18+M18+P18+S18+V18+Y18+AB18+AE18+AH18+AK18</f>
        <v>286</v>
      </c>
    </row>
    <row r="19" spans="1:40" ht="21" customHeight="1">
      <c r="A19" s="26" t="s">
        <v>82</v>
      </c>
      <c r="B19" s="29">
        <f>COUNTIF('4月'!$H:$H,$A19)</f>
        <v>0</v>
      </c>
      <c r="C19" s="29">
        <f>SUMIF('4月'!$H:$H,A19,'4月'!$F:$F)</f>
        <v>0</v>
      </c>
      <c r="D19" s="29">
        <f>SUMIF('4月'!$H:$H,A19,'4月'!$G:$G)</f>
        <v>0</v>
      </c>
      <c r="E19" s="33">
        <f>COUNTIF('5月'!$H:$H,$A19)</f>
        <v>0</v>
      </c>
      <c r="F19" s="33">
        <f>SUMIF('5月'!$H:$H,$A19,'5月'!$F:$F)</f>
        <v>0</v>
      </c>
      <c r="G19" s="33">
        <f>SUMIF('5月'!$H:$H,$A19,'5月'!$G:$G)</f>
        <v>0</v>
      </c>
      <c r="H19" s="29">
        <f>COUNTIF('6月'!$H:$H,$A19)</f>
        <v>0</v>
      </c>
      <c r="I19" s="29">
        <f>SUMIF('6月'!$H:$H,$A19,'6月'!$F:$F)</f>
        <v>0</v>
      </c>
      <c r="J19" s="29">
        <f>SUMIF('6月'!$H:$H,$A19,'6月'!$G:$G)</f>
        <v>0</v>
      </c>
      <c r="K19" s="33">
        <f>COUNTIF('7月'!$H:$H,$A19)</f>
        <v>0</v>
      </c>
      <c r="L19" s="33">
        <f>SUMIF('7月'!$H:$H,$A19,'7月'!$F:$F)</f>
        <v>0</v>
      </c>
      <c r="M19" s="33">
        <f>SUMIF('7月'!$H:$H,$A19,'7月'!$G:$G)</f>
        <v>0</v>
      </c>
      <c r="N19" s="29">
        <f>COUNTIF('8月'!$H:$H,$A19)</f>
        <v>2</v>
      </c>
      <c r="O19" s="29">
        <f>SUMIF('8月'!$H:$H,$A19,'8月'!$F:$F)</f>
        <v>200</v>
      </c>
      <c r="P19" s="29">
        <f>SUMIF('8月'!$H:$H,$A19,'8月'!$G:$G)</f>
        <v>480</v>
      </c>
      <c r="Q19" s="33">
        <f>COUNTIF('9月'!$H:$H,$A19)</f>
        <v>0</v>
      </c>
      <c r="R19" s="33">
        <f>SUMIF('9月'!$H:$H,$A19,'9月'!$F:$F)</f>
        <v>0</v>
      </c>
      <c r="S19" s="33">
        <f>SUMIF('9月'!$H:$H,$A19,'9月'!$G:$G)</f>
        <v>0</v>
      </c>
      <c r="T19" s="29">
        <f>COUNTIF('10月'!$H:$H,$A19)</f>
        <v>0</v>
      </c>
      <c r="U19" s="29">
        <f>SUMIF('10月'!$H:$H,$A19,'10月'!$F:$F)</f>
        <v>0</v>
      </c>
      <c r="V19" s="29">
        <f>SUMIF('10月'!$H:$H,$A19,'10月'!$G:$G)</f>
        <v>0</v>
      </c>
      <c r="W19" s="33">
        <f>COUNTIF('11月'!$H:$H,$A19)</f>
        <v>0</v>
      </c>
      <c r="X19" s="33">
        <f>SUMIF('11月'!$H:$H,$A19,'11月'!$F:$F)</f>
        <v>0</v>
      </c>
      <c r="Y19" s="33">
        <f>SUMIF('11月'!$H:$H,$A19,'11月'!$G:$G)</f>
        <v>0</v>
      </c>
      <c r="Z19" s="29">
        <f>COUNTIF('12月'!$H:$H,$A19)</f>
        <v>0</v>
      </c>
      <c r="AA19" s="29">
        <f>SUMIF('12月'!$H:$H,$A19,'12月'!$F:$F)</f>
        <v>0</v>
      </c>
      <c r="AB19" s="29">
        <f>SUMIF('12月'!$H:$H,$A19,'12月'!$G:$G)</f>
        <v>0</v>
      </c>
      <c r="AC19" s="33">
        <f>COUNTIF('1月'!$H:$H,$A19)</f>
        <v>0</v>
      </c>
      <c r="AD19" s="33">
        <f>SUMIF('1月'!$H:$H,$A19,'1月'!$F:$F)</f>
        <v>0</v>
      </c>
      <c r="AE19" s="33">
        <f>SUMIF('1月'!$H:$H,$A19,'1月'!$G:$G)</f>
        <v>0</v>
      </c>
      <c r="AF19" s="29">
        <f>COUNTIF('2月'!$H:$H,$A19)</f>
        <v>0</v>
      </c>
      <c r="AG19" s="29">
        <f>SUMIF('2月'!$H:$H,$A19,'2月'!$F:$F)</f>
        <v>0</v>
      </c>
      <c r="AH19" s="29">
        <f>SUMIF('2月'!$H:$H,$A19,'2月'!$G:$G)</f>
        <v>0</v>
      </c>
      <c r="AI19" s="33">
        <f>COUNTIF('3月'!$H:$H,$A19)</f>
        <v>0</v>
      </c>
      <c r="AJ19" s="33">
        <f>SUMIF('3月'!$H:$H,$A19,'3月'!$F:$F)</f>
        <v>0</v>
      </c>
      <c r="AK19" s="45">
        <f>SUMIF('3月'!$H:$H,$A19,'3月'!$G:$G)</f>
        <v>0</v>
      </c>
      <c r="AL19" s="51">
        <f t="shared" si="2"/>
        <v>2</v>
      </c>
      <c r="AM19" s="33">
        <f t="shared" si="3"/>
        <v>200</v>
      </c>
      <c r="AN19" s="35">
        <f t="shared" si="4"/>
        <v>480</v>
      </c>
    </row>
    <row r="20" spans="1:40" ht="21" customHeight="1">
      <c r="A20" s="26" t="s">
        <v>70</v>
      </c>
      <c r="B20" s="29">
        <f>COUNTIF('4月'!$H:$H,$A20)</f>
        <v>3</v>
      </c>
      <c r="C20" s="29">
        <f>SUMIF('4月'!$H:$H,A20,'4月'!$F:$F)</f>
        <v>175</v>
      </c>
      <c r="D20" s="29">
        <f>SUMIF('4月'!$H:$H,A20,'4月'!$G:$G)</f>
        <v>350</v>
      </c>
      <c r="E20" s="33">
        <f>COUNTIF('5月'!$H:$H,$A20)</f>
        <v>3</v>
      </c>
      <c r="F20" s="33">
        <f>SUMIF('5月'!$H:$H,$A20,'5月'!$F:$F)</f>
        <v>330</v>
      </c>
      <c r="G20" s="33">
        <f>SUMIF('5月'!$H:$H,$A20,'5月'!$G:$G)</f>
        <v>860</v>
      </c>
      <c r="H20" s="29">
        <f>COUNTIF('6月'!$H:$H,$A20)</f>
        <v>1</v>
      </c>
      <c r="I20" s="29">
        <f>SUMIF('6月'!$H:$H,$A20,'6月'!$F:$F)</f>
        <v>120</v>
      </c>
      <c r="J20" s="29">
        <f>SUMIF('6月'!$H:$H,$A20,'6月'!$G:$G)</f>
        <v>120</v>
      </c>
      <c r="K20" s="33">
        <f>COUNTIF('7月'!$H:$H,$A20)</f>
        <v>13</v>
      </c>
      <c r="L20" s="33">
        <f>SUMIF('7月'!$H:$H,$A20,'7月'!$F:$F)</f>
        <v>596</v>
      </c>
      <c r="M20" s="33">
        <f>SUMIF('7月'!$H:$H,$A20,'7月'!$G:$G)</f>
        <v>1352</v>
      </c>
      <c r="N20" s="29">
        <f>COUNTIF('8月'!$H:$H,$A20)</f>
        <v>6</v>
      </c>
      <c r="O20" s="29">
        <f>SUMIF('8月'!$H:$H,$A20,'8月'!$F:$F)</f>
        <v>290</v>
      </c>
      <c r="P20" s="29">
        <f>SUMIF('8月'!$H:$H,$A20,'8月'!$G:$G)</f>
        <v>610</v>
      </c>
      <c r="Q20" s="33">
        <f>COUNTIF('9月'!$H:$H,$A20)</f>
        <v>3</v>
      </c>
      <c r="R20" s="33">
        <f>SUMIF('9月'!$H:$H,$A20,'9月'!$F:$F)</f>
        <v>280</v>
      </c>
      <c r="S20" s="33">
        <f>SUMIF('9月'!$H:$H,$A20,'9月'!$G:$G)</f>
        <v>560</v>
      </c>
      <c r="T20" s="29">
        <f>COUNTIF('10月'!$H:$H,$A20)</f>
        <v>1</v>
      </c>
      <c r="U20" s="29">
        <f>SUMIF('10月'!$H:$H,$A20,'10月'!$F:$F)</f>
        <v>50</v>
      </c>
      <c r="V20" s="29">
        <f>SUMIF('10月'!$H:$H,$A20,'10月'!$G:$G)</f>
        <v>100</v>
      </c>
      <c r="W20" s="33">
        <f>COUNTIF('11月'!$H:$H,$A20)</f>
        <v>1</v>
      </c>
      <c r="X20" s="33">
        <f>SUMIF('11月'!$H:$H,$A20,'11月'!$F:$F)</f>
        <v>200</v>
      </c>
      <c r="Y20" s="33">
        <f>SUMIF('11月'!$H:$H,$A20,'11月'!$G:$G)</f>
        <v>800</v>
      </c>
      <c r="Z20" s="29">
        <f>COUNTIF('12月'!$H:$H,$A20)</f>
        <v>0</v>
      </c>
      <c r="AA20" s="29">
        <f>SUMIF('12月'!$H:$H,$A20,'12月'!$F:$F)</f>
        <v>0</v>
      </c>
      <c r="AB20" s="29">
        <f>SUMIF('12月'!$H:$H,$A20,'12月'!$G:$G)</f>
        <v>0</v>
      </c>
      <c r="AC20" s="33">
        <f>COUNTIF('1月'!$H:$H,$A20)</f>
        <v>0</v>
      </c>
      <c r="AD20" s="33">
        <f>SUMIF('1月'!$H:$H,$A20,'1月'!$F:$F)</f>
        <v>0</v>
      </c>
      <c r="AE20" s="33">
        <f>SUMIF('1月'!$H:$H,$A20,'1月'!$G:$G)</f>
        <v>0</v>
      </c>
      <c r="AF20" s="29">
        <f>COUNTIF('2月'!$H:$H,$A20)</f>
        <v>0</v>
      </c>
      <c r="AG20" s="29">
        <f>SUMIF('2月'!$H:$H,$A20,'2月'!$F:$F)</f>
        <v>0</v>
      </c>
      <c r="AH20" s="29">
        <f>SUMIF('2月'!$H:$H,$A20,'2月'!$G:$G)</f>
        <v>0</v>
      </c>
      <c r="AI20" s="33">
        <f>COUNTIF('3月'!$H:$H,$A20)</f>
        <v>0</v>
      </c>
      <c r="AJ20" s="33">
        <f>SUMIF('3月'!$H:$H,$A20,'3月'!$F:$F)</f>
        <v>0</v>
      </c>
      <c r="AK20" s="45">
        <f>SUMIF('3月'!$H:$H,$A20,'3月'!$G:$G)</f>
        <v>0</v>
      </c>
      <c r="AL20" s="51">
        <f t="shared" si="2"/>
        <v>31</v>
      </c>
      <c r="AM20" s="33">
        <f t="shared" si="3"/>
        <v>2041</v>
      </c>
      <c r="AN20" s="35">
        <f t="shared" si="4"/>
        <v>4752</v>
      </c>
    </row>
    <row r="21" spans="1:40" ht="21" customHeight="1" thickBot="1">
      <c r="A21" s="27" t="s">
        <v>71</v>
      </c>
      <c r="B21" s="40">
        <f>COUNTIF('4月'!$H:$H,$A21)</f>
        <v>2</v>
      </c>
      <c r="C21" s="40">
        <f>SUMIF('4月'!$H:$H,A21,'4月'!$F:$F)</f>
        <v>60</v>
      </c>
      <c r="D21" s="40">
        <f>SUMIF('4月'!$H:$H,A21,'4月'!$G:$G)</f>
        <v>120</v>
      </c>
      <c r="E21" s="41">
        <f>COUNTIF('5月'!$H:$H,$A21)</f>
        <v>1</v>
      </c>
      <c r="F21" s="41">
        <f>SUMIF('5月'!$H:$H,$A21,'5月'!$F:$F)</f>
        <v>150</v>
      </c>
      <c r="G21" s="41">
        <f>SUMIF('5月'!$H:$H,$A21,'5月'!$G:$G)</f>
        <v>750</v>
      </c>
      <c r="H21" s="40">
        <f>COUNTIF('6月'!$H:$H,$A21)</f>
        <v>2</v>
      </c>
      <c r="I21" s="40">
        <f>SUMIF('6月'!$H:$H,$A21,'6月'!$F:$F)</f>
        <v>40</v>
      </c>
      <c r="J21" s="40">
        <f>SUMIF('6月'!$H:$H,$A21,'6月'!$G:$G)</f>
        <v>200</v>
      </c>
      <c r="K21" s="41">
        <f>COUNTIF('7月'!$H:$H,$A21)</f>
        <v>0</v>
      </c>
      <c r="L21" s="41">
        <f>SUMIF('7月'!$H:$H,$A21,'7月'!$F:$F)</f>
        <v>0</v>
      </c>
      <c r="M21" s="41">
        <f>SUMIF('7月'!$H:$H,$A21,'7月'!$G:$G)</f>
        <v>0</v>
      </c>
      <c r="N21" s="40">
        <f>COUNTIF('8月'!$H:$H,$A21)</f>
        <v>0</v>
      </c>
      <c r="O21" s="40">
        <f>SUMIF('8月'!$H:$H,$A21,'8月'!$F:$F)</f>
        <v>0</v>
      </c>
      <c r="P21" s="40">
        <f>SUMIF('8月'!$H:$H,$A21,'8月'!$G:$G)</f>
        <v>0</v>
      </c>
      <c r="Q21" s="41">
        <f>COUNTIF('9月'!$H:$H,$A21)</f>
        <v>1</v>
      </c>
      <c r="R21" s="41">
        <f>SUMIF('9月'!$H:$H,$A21,'9月'!$F:$F)</f>
        <v>10</v>
      </c>
      <c r="S21" s="41">
        <f>SUMIF('9月'!$H:$H,$A21,'9月'!$G:$G)</f>
        <v>30</v>
      </c>
      <c r="T21" s="40">
        <f>COUNTIF('10月'!$H:$H,$A21)</f>
        <v>0</v>
      </c>
      <c r="U21" s="40">
        <f>SUMIF('10月'!$H:$H,$A21,'10月'!$F:$F)</f>
        <v>0</v>
      </c>
      <c r="V21" s="40">
        <f>SUMIF('10月'!$H:$H,$A21,'10月'!$G:$G)</f>
        <v>0</v>
      </c>
      <c r="W21" s="41">
        <f>COUNTIF('11月'!$H:$H,$A21)</f>
        <v>1</v>
      </c>
      <c r="X21" s="41">
        <f>SUMIF('11月'!$H:$H,$A21,'11月'!$F:$F)</f>
        <v>15</v>
      </c>
      <c r="Y21" s="41">
        <f>SUMIF('11月'!$H:$H,$A21,'11月'!$G:$G)</f>
        <v>30</v>
      </c>
      <c r="Z21" s="40">
        <f>COUNTIF('12月'!$H:$H,$A21)</f>
        <v>0</v>
      </c>
      <c r="AA21" s="40">
        <f>SUMIF('12月'!$H:$H,$A21,'12月'!$F:$F)</f>
        <v>0</v>
      </c>
      <c r="AB21" s="40">
        <f>SUMIF('12月'!$H:$H,$A21,'12月'!$G:$G)</f>
        <v>0</v>
      </c>
      <c r="AC21" s="41">
        <f>COUNTIF('1月'!$H:$H,$A21)</f>
        <v>0</v>
      </c>
      <c r="AD21" s="41">
        <f>SUMIF('1月'!$H:$H,$A21,'1月'!$F:$F)</f>
        <v>0</v>
      </c>
      <c r="AE21" s="41">
        <f>SUMIF('1月'!$H:$H,$A21,'1月'!$G:$G)</f>
        <v>0</v>
      </c>
      <c r="AF21" s="40">
        <f>COUNTIF('2月'!$H:$H,$A21)</f>
        <v>0</v>
      </c>
      <c r="AG21" s="40">
        <f>SUMIF('2月'!$H:$H,$A21,'2月'!$F:$F)</f>
        <v>0</v>
      </c>
      <c r="AH21" s="40">
        <f>SUMIF('2月'!$H:$H,$A21,'2月'!$G:$G)</f>
        <v>0</v>
      </c>
      <c r="AI21" s="41">
        <f>COUNTIF('3月'!$H:$H,$A21)</f>
        <v>0</v>
      </c>
      <c r="AJ21" s="41">
        <f>SUMIF('3月'!$H:$H,$A21,'3月'!$F:$F)</f>
        <v>0</v>
      </c>
      <c r="AK21" s="46">
        <f>SUMIF('3月'!$H:$H,$A21,'3月'!$G:$G)</f>
        <v>0</v>
      </c>
      <c r="AL21" s="52">
        <f t="shared" si="2"/>
        <v>7</v>
      </c>
      <c r="AM21" s="41">
        <f t="shared" si="3"/>
        <v>275</v>
      </c>
      <c r="AN21" s="42">
        <f t="shared" si="4"/>
        <v>1130</v>
      </c>
    </row>
    <row r="22" spans="1:40" ht="21" customHeight="1">
      <c r="A22" s="24" t="s">
        <v>73</v>
      </c>
      <c r="B22" s="25">
        <f>COUNTIF('4月'!$I:$I,$A22)</f>
        <v>8</v>
      </c>
      <c r="C22" s="25">
        <f>SUMIF('4月'!$I:$I,A22,'4月'!$F:$F)</f>
        <v>533</v>
      </c>
      <c r="D22" s="25">
        <f>SUMIF('4月'!$I:$I,A22,'4月'!$G:$G)</f>
        <v>1011</v>
      </c>
      <c r="E22" s="34">
        <f>COUNTIF('5月'!$I:$I,$A22)</f>
        <v>12</v>
      </c>
      <c r="F22" s="34">
        <f>SUMIF('5月'!$I:$I,$A22,'5月'!$F:$F)</f>
        <v>1326</v>
      </c>
      <c r="G22" s="34">
        <f>SUMIF('5月'!$I:$I,$A22,'5月'!$G:$G)</f>
        <v>3486</v>
      </c>
      <c r="H22" s="25">
        <f>COUNTIF('6月'!$I:$I,$A22)</f>
        <v>15</v>
      </c>
      <c r="I22" s="25">
        <f>SUMIF('6月'!$I:$I,$A22,'6月'!$F:$F)</f>
        <v>897</v>
      </c>
      <c r="J22" s="25">
        <f>SUMIF('6月'!$I:$I,$A22,'6月'!$G:$G)</f>
        <v>1674</v>
      </c>
      <c r="K22" s="34">
        <f>COUNTIF('7月'!$I:$I,$A22)</f>
        <v>9</v>
      </c>
      <c r="L22" s="34">
        <f>SUMIF('7月'!$I:$I,$A22,'7月'!$F:$F)</f>
        <v>485</v>
      </c>
      <c r="M22" s="34">
        <f>SUMIF('7月'!$I:$I,$A22,'7月'!$G:$G)</f>
        <v>970</v>
      </c>
      <c r="N22" s="25">
        <f>COUNTIF('8月'!$I:$I,$A22)</f>
        <v>4</v>
      </c>
      <c r="O22" s="25">
        <f>SUMIF('8月'!$I:$I,$A22,'8月'!$F:$F)</f>
        <v>148</v>
      </c>
      <c r="P22" s="25">
        <f>SUMIF('8月'!$I:$I,$A22,'8月'!$G:$G)</f>
        <v>296</v>
      </c>
      <c r="Q22" s="34">
        <f>COUNTIF('9月'!$I:$I,$A22)</f>
        <v>5</v>
      </c>
      <c r="R22" s="34">
        <f>SUMIF('9月'!$I:$I,$A22,'9月'!$F:$F)</f>
        <v>276</v>
      </c>
      <c r="S22" s="34">
        <f>SUMIF('9月'!$I:$I,$A22,'9月'!$G:$G)</f>
        <v>518</v>
      </c>
      <c r="T22" s="25">
        <f>COUNTIF('10月'!$I:$I,$A22)</f>
        <v>6</v>
      </c>
      <c r="U22" s="25">
        <f>SUMIF('10月'!$I:$I,$A22,'10月'!$F:$F)</f>
        <v>482</v>
      </c>
      <c r="V22" s="25">
        <f>SUMIF('10月'!$I:$I,$A22,'10月'!$G:$G)</f>
        <v>1008</v>
      </c>
      <c r="W22" s="34">
        <f>COUNTIF('11月'!$I:$I,$A22)</f>
        <v>1</v>
      </c>
      <c r="X22" s="34">
        <f>SUMIF('11月'!$I:$I,$A22,'11月'!$F:$F)</f>
        <v>90</v>
      </c>
      <c r="Y22" s="34">
        <f>SUMIF('11月'!$I:$I,$A22,'11月'!$G:$G)</f>
        <v>180</v>
      </c>
      <c r="Z22" s="25">
        <f>COUNTIF('12月'!$I:$I,$A22)</f>
        <v>0</v>
      </c>
      <c r="AA22" s="25">
        <f>SUMIF('12月'!$I:$I,$A22,'12月'!$F:$F)</f>
        <v>0</v>
      </c>
      <c r="AB22" s="25">
        <f>SUMIF('12月'!$I:$I,$A22,'12月'!$G:$G)</f>
        <v>0</v>
      </c>
      <c r="AC22" s="34">
        <f>COUNTIF('1月'!$I:$I,$A22)</f>
        <v>0</v>
      </c>
      <c r="AD22" s="34">
        <f>SUMIF('1月'!$I:$I,$A22,'1月'!$F:$F)</f>
        <v>0</v>
      </c>
      <c r="AE22" s="34">
        <f>SUMIF('1月'!$I:$I,$A22,'1月'!$G:$G)</f>
        <v>0</v>
      </c>
      <c r="AF22" s="25">
        <f>COUNTIF('2月'!$I:$I,$A22)</f>
        <v>0</v>
      </c>
      <c r="AG22" s="25">
        <f>SUMIF('2月'!$I:$I,$A22,'2月'!$F:$F)</f>
        <v>0</v>
      </c>
      <c r="AH22" s="25">
        <f>SUMIF('2月'!$I:$I,$A22,'2月'!$G:$G)</f>
        <v>0</v>
      </c>
      <c r="AI22" s="34">
        <f>COUNTIF('3月'!$I:$I,$A22)</f>
        <v>0</v>
      </c>
      <c r="AJ22" s="34">
        <f>SUMIF('3月'!$I:$I,$A22,'3月'!$F:$F)</f>
        <v>0</v>
      </c>
      <c r="AK22" s="44">
        <f>SUMIF('3月'!$I:$I,$A22,'3月'!$G:$G)</f>
        <v>0</v>
      </c>
      <c r="AL22" s="50">
        <f t="shared" si="2"/>
        <v>60</v>
      </c>
      <c r="AM22" s="34">
        <f t="shared" si="3"/>
        <v>4237</v>
      </c>
      <c r="AN22" s="37">
        <f t="shared" si="4"/>
        <v>9143</v>
      </c>
    </row>
    <row r="23" spans="1:40" ht="21" customHeight="1">
      <c r="A23" s="26" t="s">
        <v>75</v>
      </c>
      <c r="B23" s="12">
        <f>COUNTIF('4月'!$I:$I,$A23)</f>
        <v>3</v>
      </c>
      <c r="C23" s="12">
        <f>SUMIF('4月'!$I:$I,A23,'4月'!$F:$F)</f>
        <v>290</v>
      </c>
      <c r="D23" s="12">
        <f>SUMIF('4月'!$I:$I,A23,'4月'!$G:$G)</f>
        <v>580</v>
      </c>
      <c r="E23" s="22">
        <f>COUNTIF('5月'!$I:$I,$A23)</f>
        <v>1</v>
      </c>
      <c r="F23" s="22">
        <f>SUMIF('5月'!$I:$I,$A23,'5月'!$F:$F)</f>
        <v>134</v>
      </c>
      <c r="G23" s="22">
        <f>SUMIF('5月'!$I:$I,$A23,'5月'!$G:$G)</f>
        <v>268</v>
      </c>
      <c r="H23" s="12">
        <f>COUNTIF('6月'!$I:$I,$A23)</f>
        <v>0</v>
      </c>
      <c r="I23" s="12">
        <f>SUMIF('6月'!$I:$I,$A23,'6月'!$F:$F)</f>
        <v>0</v>
      </c>
      <c r="J23" s="12">
        <f>SUMIF('6月'!$I:$I,$A23,'6月'!$G:$G)</f>
        <v>0</v>
      </c>
      <c r="K23" s="22">
        <f>COUNTIF('7月'!$I:$I,$A23)</f>
        <v>1</v>
      </c>
      <c r="L23" s="22">
        <f>SUMIF('7月'!$I:$I,$A23,'7月'!$F:$F)</f>
        <v>26</v>
      </c>
      <c r="M23" s="22">
        <f>SUMIF('7月'!$I:$I,$A23,'7月'!$G:$G)</f>
        <v>52</v>
      </c>
      <c r="N23" s="12">
        <f>COUNTIF('8月'!$I:$I,$A23)</f>
        <v>0</v>
      </c>
      <c r="O23" s="12">
        <f>SUMIF('8月'!$I:$I,$A23,'8月'!$F:$F)</f>
        <v>0</v>
      </c>
      <c r="P23" s="12">
        <f>SUMIF('8月'!$I:$I,$A23,'8月'!$G:$G)</f>
        <v>0</v>
      </c>
      <c r="Q23" s="22">
        <f>COUNTIF('9月'!$I:$I,$A23)</f>
        <v>0</v>
      </c>
      <c r="R23" s="22">
        <f>SUMIF('9月'!$I:$I,$A23,'9月'!$F:$F)</f>
        <v>0</v>
      </c>
      <c r="S23" s="22">
        <f>SUMIF('9月'!$I:$I,$A23,'9月'!$G:$G)</f>
        <v>0</v>
      </c>
      <c r="T23" s="12">
        <f>COUNTIF('10月'!$I:$I,$A23)</f>
        <v>0</v>
      </c>
      <c r="U23" s="12">
        <f>SUMIF('10月'!$I:$I,$A23,'10月'!$F:$F)</f>
        <v>0</v>
      </c>
      <c r="V23" s="12">
        <f>SUMIF('10月'!$I:$I,$A23,'10月'!$G:$G)</f>
        <v>0</v>
      </c>
      <c r="W23" s="22">
        <f>COUNTIF('11月'!$I:$I,$A23)</f>
        <v>0</v>
      </c>
      <c r="X23" s="22">
        <f>SUMIF('11月'!$I:$I,$A23,'11月'!$F:$F)</f>
        <v>0</v>
      </c>
      <c r="Y23" s="22">
        <f>SUMIF('11月'!$I:$I,$A23,'11月'!$G:$G)</f>
        <v>0</v>
      </c>
      <c r="Z23" s="12">
        <f>COUNTIF('12月'!$I:$I,$A23)</f>
        <v>0</v>
      </c>
      <c r="AA23" s="12">
        <f>SUMIF('12月'!$I:$I,$A23,'12月'!$F:$F)</f>
        <v>0</v>
      </c>
      <c r="AB23" s="12">
        <f>SUMIF('12月'!$I:$I,$A23,'12月'!$G:$G)</f>
        <v>0</v>
      </c>
      <c r="AC23" s="22">
        <f>COUNTIF('1月'!$I:$I,$A23)</f>
        <v>0</v>
      </c>
      <c r="AD23" s="22">
        <f>SUMIF('1月'!$I:$I,$A23,'1月'!$F:$F)</f>
        <v>0</v>
      </c>
      <c r="AE23" s="22">
        <f>SUMIF('1月'!$I:$I,$A23,'1月'!$G:$G)</f>
        <v>0</v>
      </c>
      <c r="AF23" s="12">
        <f>COUNTIF('2月'!$I:$I,$A23)</f>
        <v>0</v>
      </c>
      <c r="AG23" s="12">
        <f>SUMIF('2月'!$I:$I,$A23,'2月'!$F:$F)</f>
        <v>0</v>
      </c>
      <c r="AH23" s="12">
        <f>SUMIF('2月'!$I:$I,$A23,'2月'!$G:$G)</f>
        <v>0</v>
      </c>
      <c r="AI23" s="22">
        <f>COUNTIF('3月'!$I:$I,$A23)</f>
        <v>0</v>
      </c>
      <c r="AJ23" s="22">
        <f>SUMIF('3月'!$I:$I,$A23,'3月'!$F:$F)</f>
        <v>0</v>
      </c>
      <c r="AK23" s="47">
        <f>SUMIF('3月'!$I:$I,$A23,'3月'!$G:$G)</f>
        <v>0</v>
      </c>
      <c r="AL23" s="53">
        <f t="shared" si="2"/>
        <v>5</v>
      </c>
      <c r="AM23" s="22">
        <f t="shared" si="3"/>
        <v>450</v>
      </c>
      <c r="AN23" s="36">
        <f t="shared" si="4"/>
        <v>900</v>
      </c>
    </row>
    <row r="24" spans="1:40" ht="21" customHeight="1">
      <c r="A24" s="26" t="s">
        <v>77</v>
      </c>
      <c r="B24" s="12">
        <f>COUNTIF('4月'!$I:$I,$A24)</f>
        <v>1</v>
      </c>
      <c r="C24" s="12">
        <f>SUMIF('4月'!$I:$I,A24,'4月'!$F:$F)</f>
        <v>30</v>
      </c>
      <c r="D24" s="12">
        <f>SUMIF('4月'!$I:$I,A24,'4月'!$G:$G)</f>
        <v>60</v>
      </c>
      <c r="E24" s="22">
        <f>COUNTIF('5月'!$I:$I,$A24)</f>
        <v>1</v>
      </c>
      <c r="F24" s="22">
        <f>SUMIF('5月'!$I:$I,$A24,'5月'!$F:$F)</f>
        <v>30</v>
      </c>
      <c r="G24" s="22">
        <f>SUMIF('5月'!$I:$I,$A24,'5月'!$G:$G)</f>
        <v>60</v>
      </c>
      <c r="H24" s="12">
        <f>COUNTIF('6月'!$I:$I,$A24)</f>
        <v>4</v>
      </c>
      <c r="I24" s="12">
        <f>SUMIF('6月'!$I:$I,$A24,'6月'!$F:$F)</f>
        <v>172</v>
      </c>
      <c r="J24" s="12">
        <f>SUMIF('6月'!$I:$I,$A24,'6月'!$G:$G)</f>
        <v>464</v>
      </c>
      <c r="K24" s="22">
        <f>COUNTIF('7月'!$I:$I,$A24)</f>
        <v>5</v>
      </c>
      <c r="L24" s="22">
        <f>SUMIF('7月'!$I:$I,$A24,'7月'!$F:$F)</f>
        <v>195</v>
      </c>
      <c r="M24" s="22">
        <f>SUMIF('7月'!$I:$I,$A24,'7月'!$G:$G)</f>
        <v>470</v>
      </c>
      <c r="N24" s="12">
        <f>COUNTIF('8月'!$I:$I,$A24)</f>
        <v>4</v>
      </c>
      <c r="O24" s="12">
        <f>SUMIF('8月'!$I:$I,$A24,'8月'!$F:$F)</f>
        <v>180</v>
      </c>
      <c r="P24" s="12">
        <f>SUMIF('8月'!$I:$I,$A24,'8月'!$G:$G)</f>
        <v>470</v>
      </c>
      <c r="Q24" s="22">
        <f>COUNTIF('9月'!$I:$I,$A24)</f>
        <v>4</v>
      </c>
      <c r="R24" s="22">
        <f>SUMIF('9月'!$I:$I,$A24,'9月'!$F:$F)</f>
        <v>283</v>
      </c>
      <c r="S24" s="22">
        <f>SUMIF('9月'!$I:$I,$A24,'9月'!$G:$G)</f>
        <v>576</v>
      </c>
      <c r="T24" s="12">
        <f>COUNTIF('10月'!$I:$I,$A24)</f>
        <v>1</v>
      </c>
      <c r="U24" s="12">
        <f>SUMIF('10月'!$I:$I,$A24,'10月'!$F:$F)</f>
        <v>110</v>
      </c>
      <c r="V24" s="12">
        <f>SUMIF('10月'!$I:$I,$A24,'10月'!$G:$G)</f>
        <v>220</v>
      </c>
      <c r="W24" s="22">
        <f>COUNTIF('11月'!$I:$I,$A24)</f>
        <v>1</v>
      </c>
      <c r="X24" s="22">
        <f>SUMIF('11月'!$I:$I,$A24,'11月'!$F:$F)</f>
        <v>15</v>
      </c>
      <c r="Y24" s="22">
        <f>SUMIF('11月'!$I:$I,$A24,'11月'!$G:$G)</f>
        <v>30</v>
      </c>
      <c r="Z24" s="12">
        <f>COUNTIF('12月'!$I:$I,$A24)</f>
        <v>0</v>
      </c>
      <c r="AA24" s="12">
        <f>SUMIF('12月'!$I:$I,$A24,'12月'!$F:$F)</f>
        <v>0</v>
      </c>
      <c r="AB24" s="12">
        <f>SUMIF('12月'!$I:$I,$A24,'12月'!$G:$G)</f>
        <v>0</v>
      </c>
      <c r="AC24" s="22">
        <f>COUNTIF('1月'!$I:$I,$A24)</f>
        <v>0</v>
      </c>
      <c r="AD24" s="22">
        <f>SUMIF('1月'!$I:$I,$A24,'1月'!$F:$F)</f>
        <v>0</v>
      </c>
      <c r="AE24" s="22">
        <f>SUMIF('1月'!$I:$I,$A24,'1月'!$G:$G)</f>
        <v>0</v>
      </c>
      <c r="AF24" s="12">
        <f>COUNTIF('2月'!$I:$I,$A24)</f>
        <v>0</v>
      </c>
      <c r="AG24" s="12">
        <f>SUMIF('2月'!$I:$I,$A24,'2月'!$F:$F)</f>
        <v>0</v>
      </c>
      <c r="AH24" s="12">
        <f>SUMIF('2月'!$I:$I,$A24,'2月'!$G:$G)</f>
        <v>0</v>
      </c>
      <c r="AI24" s="22">
        <f>COUNTIF('3月'!$I:$I,$A24)</f>
        <v>0</v>
      </c>
      <c r="AJ24" s="22">
        <f>SUMIF('3月'!$I:$I,$A24,'3月'!$F:$F)</f>
        <v>0</v>
      </c>
      <c r="AK24" s="47">
        <f>SUMIF('3月'!$I:$I,$A24,'3月'!$G:$G)</f>
        <v>0</v>
      </c>
      <c r="AL24" s="53">
        <f t="shared" si="2"/>
        <v>21</v>
      </c>
      <c r="AM24" s="22">
        <f t="shared" si="3"/>
        <v>1015</v>
      </c>
      <c r="AN24" s="36">
        <f t="shared" si="4"/>
        <v>2350</v>
      </c>
    </row>
    <row r="25" spans="1:40" ht="21" customHeight="1">
      <c r="A25" s="26" t="s">
        <v>79</v>
      </c>
      <c r="B25" s="12">
        <f>COUNTIF('4月'!$I:$I,$A25)</f>
        <v>4</v>
      </c>
      <c r="C25" s="12">
        <f>SUMIF('4月'!$I:$I,A25,'4月'!$F:$F)</f>
        <v>359</v>
      </c>
      <c r="D25" s="12">
        <f>SUMIF('4月'!$I:$I,A25,'4月'!$G:$G)</f>
        <v>718</v>
      </c>
      <c r="E25" s="22">
        <f>COUNTIF('5月'!$I:$I,$A25)</f>
        <v>0</v>
      </c>
      <c r="F25" s="22">
        <f>SUMIF('5月'!$I:$I,$A25,'5月'!$F:$F)</f>
        <v>0</v>
      </c>
      <c r="G25" s="22">
        <f>SUMIF('5月'!$I:$I,$A25,'5月'!$G:$G)</f>
        <v>0</v>
      </c>
      <c r="H25" s="12">
        <f>COUNTIF('6月'!$I:$I,$A25)</f>
        <v>0</v>
      </c>
      <c r="I25" s="12">
        <f>SUMIF('6月'!$I:$I,$A25,'6月'!$F:$F)</f>
        <v>0</v>
      </c>
      <c r="J25" s="12">
        <f>SUMIF('6月'!$I:$I,$A25,'6月'!$G:$G)</f>
        <v>0</v>
      </c>
      <c r="K25" s="22">
        <f>COUNTIF('7月'!$I:$I,$A25)</f>
        <v>6</v>
      </c>
      <c r="L25" s="22">
        <f>SUMIF('7月'!$I:$I,$A25,'7月'!$F:$F)</f>
        <v>367</v>
      </c>
      <c r="M25" s="22">
        <f>SUMIF('7月'!$I:$I,$A25,'7月'!$G:$G)</f>
        <v>814</v>
      </c>
      <c r="N25" s="12">
        <f>COUNTIF('8月'!$I:$I,$A25)</f>
        <v>2</v>
      </c>
      <c r="O25" s="12">
        <f>SUMIF('8月'!$I:$I,$A25,'8月'!$F:$F)</f>
        <v>190</v>
      </c>
      <c r="P25" s="12">
        <f>SUMIF('8月'!$I:$I,$A25,'8月'!$G:$G)</f>
        <v>380</v>
      </c>
      <c r="Q25" s="22">
        <f>COUNTIF('9月'!$I:$I,$A25)</f>
        <v>3</v>
      </c>
      <c r="R25" s="22">
        <f>SUMIF('9月'!$I:$I,$A25,'9月'!$F:$F)</f>
        <v>150</v>
      </c>
      <c r="S25" s="22">
        <f>SUMIF('9月'!$I:$I,$A25,'9月'!$G:$G)</f>
        <v>300</v>
      </c>
      <c r="T25" s="12">
        <f>COUNTIF('10月'!$I:$I,$A25)</f>
        <v>1</v>
      </c>
      <c r="U25" s="12">
        <f>SUMIF('10月'!$I:$I,$A25,'10月'!$F:$F)</f>
        <v>184</v>
      </c>
      <c r="V25" s="12">
        <f>SUMIF('10月'!$I:$I,$A25,'10月'!$G:$G)</f>
        <v>368</v>
      </c>
      <c r="W25" s="22">
        <f>COUNTIF('11月'!$I:$I,$A25)</f>
        <v>1</v>
      </c>
      <c r="X25" s="22">
        <f>SUMIF('11月'!$I:$I,$A25,'11月'!$F:$F)</f>
        <v>200</v>
      </c>
      <c r="Y25" s="22">
        <f>SUMIF('11月'!$I:$I,$A25,'11月'!$G:$G)</f>
        <v>800</v>
      </c>
      <c r="Z25" s="12">
        <f>COUNTIF('12月'!$I:$I,$A25)</f>
        <v>0</v>
      </c>
      <c r="AA25" s="12">
        <f>SUMIF('12月'!$I:$I,$A25,'12月'!$F:$F)</f>
        <v>0</v>
      </c>
      <c r="AB25" s="12">
        <f>SUMIF('12月'!$I:$I,$A25,'12月'!$G:$G)</f>
        <v>0</v>
      </c>
      <c r="AC25" s="22">
        <f>COUNTIF('1月'!$I:$I,$A25)</f>
        <v>0</v>
      </c>
      <c r="AD25" s="22">
        <f>SUMIF('1月'!$I:$I,$A25,'1月'!$F:$F)</f>
        <v>0</v>
      </c>
      <c r="AE25" s="22">
        <f>SUMIF('1月'!$I:$I,$A25,'1月'!$G:$G)</f>
        <v>0</v>
      </c>
      <c r="AF25" s="12">
        <f>COUNTIF('2月'!$I:$I,$A25)</f>
        <v>0</v>
      </c>
      <c r="AG25" s="12">
        <f>SUMIF('2月'!$I:$I,$A25,'2月'!$F:$F)</f>
        <v>0</v>
      </c>
      <c r="AH25" s="12">
        <f>SUMIF('2月'!$I:$I,$A25,'2月'!$G:$G)</f>
        <v>0</v>
      </c>
      <c r="AI25" s="22">
        <f>COUNTIF('3月'!$I:$I,$A25)</f>
        <v>0</v>
      </c>
      <c r="AJ25" s="22">
        <f>SUMIF('3月'!$I:$I,$A25,'3月'!$F:$F)</f>
        <v>0</v>
      </c>
      <c r="AK25" s="47">
        <f>SUMIF('3月'!$I:$I,$A25,'3月'!$G:$G)</f>
        <v>0</v>
      </c>
      <c r="AL25" s="53">
        <f t="shared" si="2"/>
        <v>17</v>
      </c>
      <c r="AM25" s="22">
        <f t="shared" si="3"/>
        <v>1450</v>
      </c>
      <c r="AN25" s="36">
        <f t="shared" si="4"/>
        <v>3380</v>
      </c>
    </row>
    <row r="26" spans="1:40" ht="21" customHeight="1" thickBot="1">
      <c r="A26" s="27" t="s">
        <v>80</v>
      </c>
      <c r="B26" s="14">
        <f>COUNTIF('4月'!$I:$I,$A26)</f>
        <v>0</v>
      </c>
      <c r="C26" s="14">
        <f>SUMIF('4月'!$I:$I,A26,'4月'!$F:$F)</f>
        <v>0</v>
      </c>
      <c r="D26" s="14">
        <f>SUMIF('4月'!$I:$I,A26,'4月'!$G:$G)</f>
        <v>0</v>
      </c>
      <c r="E26" s="38">
        <f>COUNTIF('5月'!$I:$I,$A26)</f>
        <v>0</v>
      </c>
      <c r="F26" s="38">
        <f>SUMIF('5月'!$I:$I,$A26,'5月'!$F:$F)</f>
        <v>0</v>
      </c>
      <c r="G26" s="38">
        <f>SUMIF('5月'!$I:$I,$A26,'5月'!$G:$G)</f>
        <v>0</v>
      </c>
      <c r="H26" s="14">
        <f>COUNTIF('6月'!$I:$I,$A26)</f>
        <v>0</v>
      </c>
      <c r="I26" s="14">
        <f>SUMIF('6月'!$I:$I,$A26,'6月'!$F:$F)</f>
        <v>0</v>
      </c>
      <c r="J26" s="14">
        <f>SUMIF('6月'!$I:$I,$A26,'6月'!$G:$G)</f>
        <v>0</v>
      </c>
      <c r="K26" s="38">
        <f>COUNTIF('7月'!$I:$I,$A26)</f>
        <v>0</v>
      </c>
      <c r="L26" s="38">
        <f>SUMIF('7月'!$I:$I,$A26,'7月'!$F:$F)</f>
        <v>0</v>
      </c>
      <c r="M26" s="38">
        <f>SUMIF('7月'!$I:$I,$A26,'7月'!$G:$G)</f>
        <v>0</v>
      </c>
      <c r="N26" s="14">
        <f>COUNTIF('8月'!$I:$I,$A26)</f>
        <v>0</v>
      </c>
      <c r="O26" s="14">
        <f>SUMIF('8月'!$I:$I,$A26,'8月'!$F:$F)</f>
        <v>0</v>
      </c>
      <c r="P26" s="14">
        <f>SUMIF('8月'!$I:$I,$A26,'8月'!$G:$G)</f>
        <v>0</v>
      </c>
      <c r="Q26" s="38">
        <f>COUNTIF('9月'!$I:$I,$A26)</f>
        <v>0</v>
      </c>
      <c r="R26" s="38">
        <f>SUMIF('9月'!$I:$I,$A26,'9月'!$F:$F)</f>
        <v>0</v>
      </c>
      <c r="S26" s="38">
        <f>SUMIF('9月'!$I:$I,$A26,'9月'!$G:$G)</f>
        <v>0</v>
      </c>
      <c r="T26" s="14">
        <f>COUNTIF('10月'!$I:$I,$A26)</f>
        <v>0</v>
      </c>
      <c r="U26" s="14">
        <f>SUMIF('10月'!$I:$I,$A26,'10月'!$F:$F)</f>
        <v>0</v>
      </c>
      <c r="V26" s="14">
        <f>SUMIF('10月'!$I:$I,$A26,'10月'!$G:$G)</f>
        <v>0</v>
      </c>
      <c r="W26" s="38">
        <f>COUNTIF('11月'!$I:$I,$A26)</f>
        <v>0</v>
      </c>
      <c r="X26" s="38">
        <f>SUMIF('11月'!$I:$I,$A26,'11月'!$F:$F)</f>
        <v>0</v>
      </c>
      <c r="Y26" s="38">
        <f>SUMIF('11月'!$I:$I,$A26,'11月'!$G:$G)</f>
        <v>0</v>
      </c>
      <c r="Z26" s="14">
        <f>COUNTIF('12月'!$I:$I,$A26)</f>
        <v>0</v>
      </c>
      <c r="AA26" s="14">
        <f>SUMIF('12月'!$I:$I,$A26,'12月'!$F:$F)</f>
        <v>0</v>
      </c>
      <c r="AB26" s="14">
        <f>SUMIF('12月'!$I:$I,$A26,'12月'!$G:$G)</f>
        <v>0</v>
      </c>
      <c r="AC26" s="38">
        <f>COUNTIF('1月'!$I:$I,$A26)</f>
        <v>0</v>
      </c>
      <c r="AD26" s="38">
        <f>SUMIF('1月'!$I:$I,$A26,'1月'!$F:$F)</f>
        <v>0</v>
      </c>
      <c r="AE26" s="38">
        <f>SUMIF('1月'!$I:$I,$A26,'1月'!$G:$G)</f>
        <v>0</v>
      </c>
      <c r="AF26" s="14">
        <f>COUNTIF('2月'!$I:$I,$A26)</f>
        <v>0</v>
      </c>
      <c r="AG26" s="14">
        <f>SUMIF('2月'!$I:$I,$A26,'2月'!$F:$F)</f>
        <v>0</v>
      </c>
      <c r="AH26" s="14">
        <f>SUMIF('2月'!$I:$I,$A26,'2月'!$G:$G)</f>
        <v>0</v>
      </c>
      <c r="AI26" s="38">
        <f>COUNTIF('3月'!$I:$I,$A26)</f>
        <v>0</v>
      </c>
      <c r="AJ26" s="38">
        <f>SUMIF('3月'!$I:$I,$A26,'3月'!$F:$F)</f>
        <v>0</v>
      </c>
      <c r="AK26" s="48">
        <f>SUMIF('3月'!$I:$I,$A26,'3月'!$G:$G)</f>
        <v>0</v>
      </c>
      <c r="AL26" s="54">
        <f t="shared" si="2"/>
        <v>0</v>
      </c>
      <c r="AM26" s="38">
        <f t="shared" si="3"/>
        <v>0</v>
      </c>
      <c r="AN26" s="39">
        <f t="shared" si="4"/>
        <v>0</v>
      </c>
    </row>
  </sheetData>
  <sheetProtection/>
  <mergeCells count="28">
    <mergeCell ref="AL2:AN2"/>
    <mergeCell ref="AL9:AN9"/>
    <mergeCell ref="AF2:AH2"/>
    <mergeCell ref="AI2:AK2"/>
    <mergeCell ref="Z2:AB2"/>
    <mergeCell ref="AC2:AE2"/>
    <mergeCell ref="Z9:AB9"/>
    <mergeCell ref="AC9:AE9"/>
    <mergeCell ref="AF9:AH9"/>
    <mergeCell ref="AI9:AK9"/>
    <mergeCell ref="T9:V9"/>
    <mergeCell ref="Q9:S9"/>
    <mergeCell ref="T2:V2"/>
    <mergeCell ref="W2:Y2"/>
    <mergeCell ref="W9:Y9"/>
    <mergeCell ref="A2:A3"/>
    <mergeCell ref="B2:D2"/>
    <mergeCell ref="E2:G2"/>
    <mergeCell ref="H2:J2"/>
    <mergeCell ref="K2:M2"/>
    <mergeCell ref="N2:P2"/>
    <mergeCell ref="Q2:S2"/>
    <mergeCell ref="K9:M9"/>
    <mergeCell ref="N9:P9"/>
    <mergeCell ref="A9:A10"/>
    <mergeCell ref="B9:D9"/>
    <mergeCell ref="E9:G9"/>
    <mergeCell ref="H9:J9"/>
  </mergeCells>
  <printOptions/>
  <pageMargins left="0.25" right="0.25" top="0.75" bottom="0.75" header="0.3" footer="0.3"/>
  <pageSetup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SheetLayoutView="100" zoomScalePageLayoutView="0" workbookViewId="0" topLeftCell="B1">
      <selection activeCell="J11" sqref="J11"/>
    </sheetView>
  </sheetViews>
  <sheetFormatPr defaultColWidth="9.00390625" defaultRowHeight="13.5"/>
  <cols>
    <col min="1" max="1" width="17.125" style="1" customWidth="1"/>
    <col min="2" max="2" width="37.125" style="0" customWidth="1"/>
    <col min="3" max="3" width="10.625" style="0" customWidth="1"/>
    <col min="4" max="4" width="46.375" style="0" customWidth="1"/>
    <col min="5" max="5" width="7.625" style="1" customWidth="1"/>
    <col min="6" max="7" width="5.00390625" style="1" customWidth="1"/>
    <col min="8" max="8" width="5.375" style="0" customWidth="1"/>
  </cols>
  <sheetData>
    <row r="1" spans="1:4" ht="12.75">
      <c r="A1" s="1" t="s">
        <v>18</v>
      </c>
      <c r="D1" s="17" t="s">
        <v>24</v>
      </c>
    </row>
    <row r="2" ht="9" customHeight="1" thickBot="1"/>
    <row r="3" spans="1:7" ht="12.75">
      <c r="A3" s="2" t="s">
        <v>5</v>
      </c>
      <c r="B3" s="3" t="s">
        <v>7</v>
      </c>
      <c r="C3" s="4" t="s">
        <v>9</v>
      </c>
      <c r="D3" s="4" t="s">
        <v>8</v>
      </c>
      <c r="E3" s="5" t="s">
        <v>4</v>
      </c>
      <c r="F3" s="6" t="s">
        <v>1</v>
      </c>
      <c r="G3" s="7" t="s">
        <v>2</v>
      </c>
    </row>
    <row r="4" spans="1:13" ht="12.75">
      <c r="A4" s="18"/>
      <c r="B4" s="19"/>
      <c r="C4" s="19"/>
      <c r="D4" s="20"/>
      <c r="E4" s="8"/>
      <c r="F4" s="8"/>
      <c r="G4" s="9"/>
      <c r="H4" s="10"/>
      <c r="J4" s="1"/>
      <c r="K4" s="1"/>
      <c r="L4" s="1"/>
      <c r="M4" s="1"/>
    </row>
    <row r="5" spans="1:13" ht="12.75">
      <c r="A5" s="11"/>
      <c r="B5" s="12"/>
      <c r="C5" s="12"/>
      <c r="D5" s="12"/>
      <c r="E5" s="8"/>
      <c r="F5" s="8"/>
      <c r="G5" s="9"/>
      <c r="H5" s="10"/>
      <c r="J5" s="1"/>
      <c r="K5" s="1"/>
      <c r="L5" s="1"/>
      <c r="M5" s="1"/>
    </row>
    <row r="6" spans="1:13" ht="12.75">
      <c r="A6" s="11"/>
      <c r="B6" s="12"/>
      <c r="C6" s="12"/>
      <c r="D6" s="12"/>
      <c r="E6" s="8"/>
      <c r="F6" s="8"/>
      <c r="G6" s="9"/>
      <c r="H6" s="10"/>
      <c r="J6" s="1"/>
      <c r="K6" s="1"/>
      <c r="L6" s="1"/>
      <c r="M6" s="1"/>
    </row>
    <row r="7" spans="1:13" ht="12.75">
      <c r="A7" s="11"/>
      <c r="B7" s="12"/>
      <c r="C7" s="12"/>
      <c r="D7" s="21"/>
      <c r="E7" s="8"/>
      <c r="F7" s="8"/>
      <c r="G7" s="9"/>
      <c r="H7" s="10"/>
      <c r="J7" s="1"/>
      <c r="K7" s="1"/>
      <c r="L7" s="1"/>
      <c r="M7" s="1"/>
    </row>
    <row r="8" spans="1:13" ht="12.75">
      <c r="A8" s="11"/>
      <c r="B8" s="12"/>
      <c r="C8" s="12"/>
      <c r="D8" s="12"/>
      <c r="E8" s="8"/>
      <c r="F8" s="8"/>
      <c r="G8" s="9"/>
      <c r="H8" s="10"/>
      <c r="J8" s="1"/>
      <c r="K8" s="1"/>
      <c r="L8" s="1"/>
      <c r="M8" s="1"/>
    </row>
    <row r="9" spans="1:8" ht="12.75">
      <c r="A9" s="11"/>
      <c r="B9" s="12"/>
      <c r="C9" s="12"/>
      <c r="D9" s="12"/>
      <c r="E9" s="8"/>
      <c r="F9" s="8"/>
      <c r="G9" s="9"/>
      <c r="H9" s="10"/>
    </row>
    <row r="10" spans="1:7" ht="12.75">
      <c r="A10" s="11"/>
      <c r="B10" s="12"/>
      <c r="C10" s="12"/>
      <c r="D10" s="12"/>
      <c r="E10" s="8"/>
      <c r="F10" s="8"/>
      <c r="G10" s="9"/>
    </row>
    <row r="11" spans="1:7" ht="12.75">
      <c r="A11" s="11"/>
      <c r="B11" s="12"/>
      <c r="C11" s="12"/>
      <c r="D11" s="12"/>
      <c r="E11" s="8"/>
      <c r="F11" s="8"/>
      <c r="G11" s="9"/>
    </row>
    <row r="12" spans="1:7" ht="12.75">
      <c r="A12" s="11"/>
      <c r="B12" s="12"/>
      <c r="C12" s="12"/>
      <c r="D12" s="12"/>
      <c r="E12" s="8"/>
      <c r="F12" s="8"/>
      <c r="G12" s="9"/>
    </row>
    <row r="13" spans="1:7" ht="12.75">
      <c r="A13" s="11"/>
      <c r="B13" s="12"/>
      <c r="C13" s="12"/>
      <c r="D13" s="12"/>
      <c r="E13" s="8"/>
      <c r="F13" s="8"/>
      <c r="G13" s="9"/>
    </row>
    <row r="14" spans="1:7" ht="12.75">
      <c r="A14" s="11"/>
      <c r="B14" s="12"/>
      <c r="C14" s="12"/>
      <c r="D14" s="12"/>
      <c r="E14" s="8"/>
      <c r="F14" s="8"/>
      <c r="G14" s="9"/>
    </row>
    <row r="15" spans="1:7" ht="12.75">
      <c r="A15" s="11"/>
      <c r="B15" s="12"/>
      <c r="C15" s="12"/>
      <c r="D15" s="12"/>
      <c r="E15" s="8"/>
      <c r="F15" s="8"/>
      <c r="G15" s="9"/>
    </row>
    <row r="16" spans="1:7" ht="12.75">
      <c r="A16" s="11"/>
      <c r="B16" s="12"/>
      <c r="C16" s="12"/>
      <c r="D16" s="12"/>
      <c r="E16" s="8"/>
      <c r="F16" s="8"/>
      <c r="G16" s="9"/>
    </row>
    <row r="17" spans="1:7" ht="12.75">
      <c r="A17" s="11"/>
      <c r="B17" s="12"/>
      <c r="C17" s="12"/>
      <c r="D17" s="12"/>
      <c r="E17" s="8"/>
      <c r="F17" s="8"/>
      <c r="G17" s="9"/>
    </row>
    <row r="18" spans="1:7" ht="13.5" thickBot="1">
      <c r="A18" s="13"/>
      <c r="B18" s="14"/>
      <c r="C18" s="14"/>
      <c r="D18" s="14"/>
      <c r="E18" s="15"/>
      <c r="F18" s="15"/>
      <c r="G18" s="16"/>
    </row>
  </sheetData>
  <sheetProtection/>
  <dataValidations count="2">
    <dataValidation type="list" allowBlank="1" showInputMessage="1" showErrorMessage="1" sqref="H1:H65536">
      <formula1>"幼保,小,中,高,高専,大,専,特支,公,青少年,一般"</formula1>
    </dataValidation>
    <dataValidation type="list" allowBlank="1" showInputMessage="1" showErrorMessage="1" sqref="I4:I137">
      <formula1>"浜松市,湖西市,他静岡,県外,主催"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SheetLayoutView="100" zoomScalePageLayoutView="0" workbookViewId="0" topLeftCell="B1">
      <selection activeCell="J11" sqref="J11"/>
    </sheetView>
  </sheetViews>
  <sheetFormatPr defaultColWidth="9.00390625" defaultRowHeight="13.5"/>
  <cols>
    <col min="1" max="1" width="17.125" style="1" customWidth="1"/>
    <col min="2" max="2" width="37.125" style="0" customWidth="1"/>
    <col min="3" max="3" width="10.625" style="0" customWidth="1"/>
    <col min="4" max="4" width="46.375" style="0" customWidth="1"/>
    <col min="5" max="5" width="7.625" style="1" customWidth="1"/>
    <col min="6" max="7" width="5.00390625" style="1" customWidth="1"/>
    <col min="8" max="8" width="5.375" style="0" customWidth="1"/>
  </cols>
  <sheetData>
    <row r="1" spans="1:4" ht="12.75">
      <c r="A1" s="1" t="s">
        <v>19</v>
      </c>
      <c r="D1" s="17" t="s">
        <v>24</v>
      </c>
    </row>
    <row r="2" ht="9" customHeight="1" thickBot="1"/>
    <row r="3" spans="1:7" ht="12.75">
      <c r="A3" s="2" t="s">
        <v>5</v>
      </c>
      <c r="B3" s="3" t="s">
        <v>7</v>
      </c>
      <c r="C3" s="4" t="s">
        <v>9</v>
      </c>
      <c r="D3" s="4" t="s">
        <v>8</v>
      </c>
      <c r="E3" s="5" t="s">
        <v>4</v>
      </c>
      <c r="F3" s="6" t="s">
        <v>1</v>
      </c>
      <c r="G3" s="7" t="s">
        <v>2</v>
      </c>
    </row>
    <row r="4" spans="1:13" ht="12.75">
      <c r="A4" s="18"/>
      <c r="B4" s="19"/>
      <c r="C4" s="19"/>
      <c r="D4" s="20"/>
      <c r="E4" s="8"/>
      <c r="F4" s="8"/>
      <c r="G4" s="9"/>
      <c r="H4" s="10"/>
      <c r="J4" s="1"/>
      <c r="K4" s="1"/>
      <c r="L4" s="1"/>
      <c r="M4" s="1"/>
    </row>
    <row r="5" spans="1:13" ht="12.75">
      <c r="A5" s="11"/>
      <c r="B5" s="12"/>
      <c r="C5" s="12"/>
      <c r="D5" s="12"/>
      <c r="E5" s="8"/>
      <c r="F5" s="8"/>
      <c r="G5" s="9"/>
      <c r="H5" s="10"/>
      <c r="J5" s="1"/>
      <c r="K5" s="1"/>
      <c r="L5" s="1"/>
      <c r="M5" s="1"/>
    </row>
    <row r="6" spans="1:13" ht="12.75">
      <c r="A6" s="11"/>
      <c r="B6" s="12"/>
      <c r="C6" s="12"/>
      <c r="D6" s="12"/>
      <c r="E6" s="8"/>
      <c r="F6" s="8"/>
      <c r="G6" s="9"/>
      <c r="H6" s="10"/>
      <c r="J6" s="1"/>
      <c r="K6" s="1"/>
      <c r="L6" s="1"/>
      <c r="M6" s="1"/>
    </row>
    <row r="7" spans="1:13" ht="12.75">
      <c r="A7" s="11"/>
      <c r="B7" s="12"/>
      <c r="C7" s="12"/>
      <c r="D7" s="21"/>
      <c r="E7" s="8"/>
      <c r="F7" s="8"/>
      <c r="G7" s="9"/>
      <c r="H7" s="10"/>
      <c r="J7" s="1"/>
      <c r="K7" s="1"/>
      <c r="L7" s="1"/>
      <c r="M7" s="1"/>
    </row>
    <row r="8" spans="1:13" ht="12.75">
      <c r="A8" s="11"/>
      <c r="B8" s="12"/>
      <c r="C8" s="12"/>
      <c r="D8" s="12"/>
      <c r="E8" s="8"/>
      <c r="F8" s="8"/>
      <c r="G8" s="9"/>
      <c r="H8" s="10"/>
      <c r="J8" s="1"/>
      <c r="K8" s="1"/>
      <c r="L8" s="1"/>
      <c r="M8" s="1"/>
    </row>
    <row r="9" spans="1:8" ht="12.75">
      <c r="A9" s="11"/>
      <c r="B9" s="12"/>
      <c r="C9" s="12"/>
      <c r="D9" s="12"/>
      <c r="E9" s="8"/>
      <c r="F9" s="8"/>
      <c r="G9" s="9"/>
      <c r="H9" s="10"/>
    </row>
    <row r="10" spans="1:7" ht="12.75">
      <c r="A10" s="11"/>
      <c r="B10" s="12"/>
      <c r="C10" s="12"/>
      <c r="D10" s="12"/>
      <c r="E10" s="8"/>
      <c r="F10" s="8"/>
      <c r="G10" s="9"/>
    </row>
    <row r="11" spans="1:7" ht="12.75">
      <c r="A11" s="11"/>
      <c r="B11" s="12"/>
      <c r="C11" s="12"/>
      <c r="D11" s="12"/>
      <c r="E11" s="8"/>
      <c r="F11" s="8"/>
      <c r="G11" s="9"/>
    </row>
    <row r="12" spans="1:7" ht="12.75">
      <c r="A12" s="11"/>
      <c r="B12" s="12"/>
      <c r="C12" s="12"/>
      <c r="D12" s="12"/>
      <c r="E12" s="8"/>
      <c r="F12" s="8"/>
      <c r="G12" s="9"/>
    </row>
    <row r="13" spans="1:7" ht="12.75">
      <c r="A13" s="11"/>
      <c r="B13" s="12"/>
      <c r="C13" s="12"/>
      <c r="D13" s="12"/>
      <c r="E13" s="8"/>
      <c r="F13" s="8"/>
      <c r="G13" s="9"/>
    </row>
    <row r="14" spans="1:7" ht="12.75">
      <c r="A14" s="11"/>
      <c r="B14" s="12"/>
      <c r="C14" s="12"/>
      <c r="D14" s="12"/>
      <c r="E14" s="8"/>
      <c r="F14" s="8"/>
      <c r="G14" s="9"/>
    </row>
    <row r="15" spans="1:7" ht="12.75">
      <c r="A15" s="11"/>
      <c r="B15" s="12"/>
      <c r="C15" s="12"/>
      <c r="D15" s="12"/>
      <c r="E15" s="8"/>
      <c r="F15" s="8"/>
      <c r="G15" s="9"/>
    </row>
    <row r="16" spans="1:7" ht="12.75">
      <c r="A16" s="11"/>
      <c r="B16" s="12"/>
      <c r="C16" s="12"/>
      <c r="D16" s="12"/>
      <c r="E16" s="8"/>
      <c r="F16" s="8"/>
      <c r="G16" s="9"/>
    </row>
    <row r="17" spans="1:7" ht="12.75">
      <c r="A17" s="11"/>
      <c r="B17" s="12"/>
      <c r="C17" s="12"/>
      <c r="D17" s="12"/>
      <c r="E17" s="8"/>
      <c r="F17" s="8"/>
      <c r="G17" s="9"/>
    </row>
    <row r="18" spans="1:7" ht="13.5" thickBot="1">
      <c r="A18" s="13"/>
      <c r="B18" s="14"/>
      <c r="C18" s="14"/>
      <c r="D18" s="14"/>
      <c r="E18" s="15"/>
      <c r="F18" s="15"/>
      <c r="G18" s="16"/>
    </row>
  </sheetData>
  <sheetProtection/>
  <dataValidations count="2">
    <dataValidation type="list" allowBlank="1" showInputMessage="1" showErrorMessage="1" sqref="H1:H65536">
      <formula1>"幼保,小,中,高,高専,大,専,特支,公,青少年,一般"</formula1>
    </dataValidation>
    <dataValidation type="list" allowBlank="1" showInputMessage="1" showErrorMessage="1" sqref="I4:I137">
      <formula1>"浜松市,湖西市,他静岡,県外,主催"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SheetLayoutView="100" zoomScalePageLayoutView="0" workbookViewId="0" topLeftCell="B1">
      <selection activeCell="J11" sqref="J11"/>
    </sheetView>
  </sheetViews>
  <sheetFormatPr defaultColWidth="9.00390625" defaultRowHeight="13.5"/>
  <cols>
    <col min="1" max="1" width="17.125" style="1" customWidth="1"/>
    <col min="2" max="2" width="37.125" style="0" customWidth="1"/>
    <col min="3" max="3" width="10.625" style="0" customWidth="1"/>
    <col min="4" max="4" width="46.375" style="0" customWidth="1"/>
    <col min="5" max="5" width="7.625" style="1" customWidth="1"/>
    <col min="6" max="7" width="5.00390625" style="1" customWidth="1"/>
    <col min="8" max="8" width="5.375" style="0" customWidth="1"/>
  </cols>
  <sheetData>
    <row r="1" spans="1:4" ht="12.75">
      <c r="A1" s="1" t="s">
        <v>23</v>
      </c>
      <c r="D1" s="17" t="s">
        <v>24</v>
      </c>
    </row>
    <row r="2" ht="9" customHeight="1" thickBot="1"/>
    <row r="3" spans="1:7" ht="12.75">
      <c r="A3" s="2" t="s">
        <v>5</v>
      </c>
      <c r="B3" s="3" t="s">
        <v>7</v>
      </c>
      <c r="C3" s="4" t="s">
        <v>9</v>
      </c>
      <c r="D3" s="4" t="s">
        <v>8</v>
      </c>
      <c r="E3" s="5" t="s">
        <v>4</v>
      </c>
      <c r="F3" s="6" t="s">
        <v>1</v>
      </c>
      <c r="G3" s="7" t="s">
        <v>2</v>
      </c>
    </row>
    <row r="4" spans="1:13" ht="12.75">
      <c r="A4" s="18"/>
      <c r="B4" s="19"/>
      <c r="C4" s="19"/>
      <c r="D4" s="20"/>
      <c r="E4" s="8"/>
      <c r="F4" s="8"/>
      <c r="G4" s="9"/>
      <c r="H4" s="10"/>
      <c r="J4" s="1"/>
      <c r="K4" s="1"/>
      <c r="L4" s="1"/>
      <c r="M4" s="1"/>
    </row>
    <row r="5" spans="1:13" ht="12.75">
      <c r="A5" s="11"/>
      <c r="B5" s="12"/>
      <c r="C5" s="12"/>
      <c r="D5" s="12"/>
      <c r="E5" s="8"/>
      <c r="F5" s="8"/>
      <c r="G5" s="9"/>
      <c r="H5" s="10"/>
      <c r="J5" s="1"/>
      <c r="K5" s="1"/>
      <c r="L5" s="1"/>
      <c r="M5" s="1"/>
    </row>
    <row r="6" spans="1:13" ht="12.75">
      <c r="A6" s="11"/>
      <c r="B6" s="12"/>
      <c r="C6" s="12"/>
      <c r="D6" s="12"/>
      <c r="E6" s="8"/>
      <c r="F6" s="8"/>
      <c r="G6" s="9"/>
      <c r="H6" s="10"/>
      <c r="J6" s="1"/>
      <c r="K6" s="1"/>
      <c r="L6" s="1"/>
      <c r="M6" s="1"/>
    </row>
    <row r="7" spans="1:13" ht="12.75">
      <c r="A7" s="11"/>
      <c r="B7" s="12"/>
      <c r="C7" s="12"/>
      <c r="D7" s="21"/>
      <c r="E7" s="8"/>
      <c r="F7" s="8"/>
      <c r="G7" s="9"/>
      <c r="H7" s="10"/>
      <c r="J7" s="1"/>
      <c r="K7" s="1"/>
      <c r="L7" s="1"/>
      <c r="M7" s="1"/>
    </row>
    <row r="8" spans="1:13" ht="12.75">
      <c r="A8" s="11"/>
      <c r="B8" s="12"/>
      <c r="C8" s="12"/>
      <c r="D8" s="12"/>
      <c r="E8" s="8"/>
      <c r="F8" s="8"/>
      <c r="G8" s="9"/>
      <c r="H8" s="10"/>
      <c r="J8" s="1"/>
      <c r="K8" s="1"/>
      <c r="L8" s="1"/>
      <c r="M8" s="1"/>
    </row>
    <row r="9" spans="1:8" ht="12.75">
      <c r="A9" s="11"/>
      <c r="B9" s="12"/>
      <c r="C9" s="12"/>
      <c r="D9" s="12"/>
      <c r="E9" s="8"/>
      <c r="F9" s="8"/>
      <c r="G9" s="9"/>
      <c r="H9" s="10"/>
    </row>
    <row r="10" spans="1:7" ht="12.75">
      <c r="A10" s="11"/>
      <c r="B10" s="12"/>
      <c r="C10" s="12"/>
      <c r="D10" s="12"/>
      <c r="E10" s="8"/>
      <c r="F10" s="8"/>
      <c r="G10" s="9"/>
    </row>
    <row r="11" spans="1:7" ht="12.75">
      <c r="A11" s="11"/>
      <c r="B11" s="12"/>
      <c r="C11" s="12"/>
      <c r="D11" s="12"/>
      <c r="E11" s="8"/>
      <c r="F11" s="8"/>
      <c r="G11" s="9"/>
    </row>
    <row r="12" spans="1:7" ht="12.75">
      <c r="A12" s="11"/>
      <c r="B12" s="12"/>
      <c r="C12" s="12"/>
      <c r="D12" s="12"/>
      <c r="E12" s="8"/>
      <c r="F12" s="8"/>
      <c r="G12" s="9"/>
    </row>
    <row r="13" spans="1:7" ht="12.75">
      <c r="A13" s="11"/>
      <c r="B13" s="12"/>
      <c r="C13" s="12"/>
      <c r="D13" s="12"/>
      <c r="E13" s="8"/>
      <c r="F13" s="8"/>
      <c r="G13" s="9"/>
    </row>
    <row r="14" spans="1:7" ht="12.75">
      <c r="A14" s="11"/>
      <c r="B14" s="12"/>
      <c r="C14" s="12"/>
      <c r="D14" s="12"/>
      <c r="E14" s="8"/>
      <c r="F14" s="8"/>
      <c r="G14" s="9"/>
    </row>
    <row r="15" spans="1:7" ht="12.75">
      <c r="A15" s="11"/>
      <c r="B15" s="12"/>
      <c r="C15" s="12"/>
      <c r="D15" s="12"/>
      <c r="E15" s="8"/>
      <c r="F15" s="8"/>
      <c r="G15" s="9"/>
    </row>
    <row r="16" spans="1:7" ht="12.75">
      <c r="A16" s="11"/>
      <c r="B16" s="12"/>
      <c r="C16" s="12"/>
      <c r="D16" s="12"/>
      <c r="E16" s="8"/>
      <c r="F16" s="8"/>
      <c r="G16" s="9"/>
    </row>
    <row r="17" spans="1:7" ht="12.75">
      <c r="A17" s="11"/>
      <c r="B17" s="12"/>
      <c r="C17" s="12"/>
      <c r="D17" s="12"/>
      <c r="E17" s="8"/>
      <c r="F17" s="8"/>
      <c r="G17" s="9"/>
    </row>
    <row r="18" spans="1:7" ht="13.5" thickBot="1">
      <c r="A18" s="13"/>
      <c r="B18" s="14"/>
      <c r="C18" s="14"/>
      <c r="D18" s="14"/>
      <c r="E18" s="15"/>
      <c r="F18" s="15"/>
      <c r="G18" s="16"/>
    </row>
  </sheetData>
  <sheetProtection/>
  <dataValidations count="2">
    <dataValidation type="list" allowBlank="1" showInputMessage="1" showErrorMessage="1" sqref="H1:H65536">
      <formula1>"幼保,小,中,高,高専,大,専,特支,公,青少年,一般"</formula1>
    </dataValidation>
    <dataValidation type="list" allowBlank="1" showInputMessage="1" showErrorMessage="1" sqref="I4:I137">
      <formula1>"浜松市,湖西市,他静岡,県外,主催"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SheetLayoutView="100" zoomScalePageLayoutView="0" workbookViewId="0" topLeftCell="A1">
      <selection activeCell="J11" sqref="J11"/>
    </sheetView>
  </sheetViews>
  <sheetFormatPr defaultColWidth="9.00390625" defaultRowHeight="13.5"/>
  <cols>
    <col min="1" max="1" width="17.125" style="1" customWidth="1"/>
    <col min="2" max="2" width="37.125" style="0" customWidth="1"/>
    <col min="3" max="3" width="10.625" style="0" customWidth="1"/>
    <col min="4" max="4" width="46.375" style="0" customWidth="1"/>
    <col min="5" max="5" width="7.625" style="1" customWidth="1"/>
    <col min="6" max="7" width="5.00390625" style="1" customWidth="1"/>
    <col min="8" max="8" width="5.375" style="0" customWidth="1"/>
  </cols>
  <sheetData>
    <row r="1" spans="1:4" ht="12.75">
      <c r="A1" s="1" t="s">
        <v>3</v>
      </c>
      <c r="D1" s="17" t="s">
        <v>24</v>
      </c>
    </row>
    <row r="2" ht="9" customHeight="1" thickBot="1"/>
    <row r="3" spans="1:7" ht="12.75">
      <c r="A3" s="2" t="s">
        <v>5</v>
      </c>
      <c r="B3" s="3" t="s">
        <v>7</v>
      </c>
      <c r="C3" s="4" t="s">
        <v>9</v>
      </c>
      <c r="D3" s="4" t="s">
        <v>8</v>
      </c>
      <c r="E3" s="5" t="s">
        <v>4</v>
      </c>
      <c r="F3" s="6" t="s">
        <v>1</v>
      </c>
      <c r="G3" s="7" t="s">
        <v>2</v>
      </c>
    </row>
    <row r="4" spans="1:13" ht="12.75">
      <c r="A4" s="18"/>
      <c r="B4" s="19"/>
      <c r="C4" s="19"/>
      <c r="D4" s="20"/>
      <c r="E4" s="8"/>
      <c r="F4" s="8"/>
      <c r="G4" s="9"/>
      <c r="H4" s="10"/>
      <c r="J4" s="1"/>
      <c r="K4" s="1"/>
      <c r="L4" s="1"/>
      <c r="M4" s="1"/>
    </row>
    <row r="5" spans="1:13" ht="12.75">
      <c r="A5" s="11"/>
      <c r="B5" s="12"/>
      <c r="C5" s="12"/>
      <c r="D5" s="12"/>
      <c r="E5" s="8"/>
      <c r="F5" s="8"/>
      <c r="G5" s="9"/>
      <c r="H5" s="10"/>
      <c r="J5" s="1"/>
      <c r="K5" s="1"/>
      <c r="L5" s="1"/>
      <c r="M5" s="1"/>
    </row>
    <row r="6" spans="1:13" ht="12.75">
      <c r="A6" s="11"/>
      <c r="B6" s="12"/>
      <c r="C6" s="12"/>
      <c r="D6" s="12"/>
      <c r="E6" s="8"/>
      <c r="F6" s="8"/>
      <c r="G6" s="9"/>
      <c r="H6" s="10"/>
      <c r="J6" s="1"/>
      <c r="K6" s="1"/>
      <c r="L6" s="1"/>
      <c r="M6" s="1"/>
    </row>
    <row r="7" spans="1:13" ht="12.75">
      <c r="A7" s="11"/>
      <c r="B7" s="12"/>
      <c r="C7" s="12"/>
      <c r="D7" s="21"/>
      <c r="E7" s="8"/>
      <c r="F7" s="8"/>
      <c r="G7" s="9"/>
      <c r="H7" s="10"/>
      <c r="J7" s="1"/>
      <c r="K7" s="1"/>
      <c r="L7" s="1"/>
      <c r="M7" s="1"/>
    </row>
    <row r="8" spans="1:13" ht="12.75">
      <c r="A8" s="11"/>
      <c r="B8" s="12"/>
      <c r="C8" s="12"/>
      <c r="D8" s="12"/>
      <c r="E8" s="8"/>
      <c r="F8" s="8"/>
      <c r="G8" s="9"/>
      <c r="H8" s="10"/>
      <c r="J8" s="1"/>
      <c r="K8" s="1"/>
      <c r="L8" s="1"/>
      <c r="M8" s="1"/>
    </row>
    <row r="9" spans="1:8" ht="12.75">
      <c r="A9" s="11"/>
      <c r="B9" s="12"/>
      <c r="C9" s="12"/>
      <c r="D9" s="12"/>
      <c r="E9" s="8"/>
      <c r="F9" s="8"/>
      <c r="G9" s="9"/>
      <c r="H9" s="10"/>
    </row>
    <row r="10" spans="1:7" ht="12.75">
      <c r="A10" s="11"/>
      <c r="B10" s="12"/>
      <c r="C10" s="12"/>
      <c r="D10" s="12"/>
      <c r="E10" s="8"/>
      <c r="F10" s="8"/>
      <c r="G10" s="9"/>
    </row>
    <row r="11" spans="1:7" ht="12.75">
      <c r="A11" s="11"/>
      <c r="B11" s="12"/>
      <c r="C11" s="12"/>
      <c r="D11" s="12"/>
      <c r="E11" s="8"/>
      <c r="F11" s="8"/>
      <c r="G11" s="9"/>
    </row>
    <row r="12" spans="1:7" ht="12.75">
      <c r="A12" s="11"/>
      <c r="B12" s="12"/>
      <c r="C12" s="12"/>
      <c r="D12" s="12"/>
      <c r="E12" s="8"/>
      <c r="F12" s="8"/>
      <c r="G12" s="9"/>
    </row>
    <row r="13" spans="1:7" ht="12.75">
      <c r="A13" s="11"/>
      <c r="B13" s="12"/>
      <c r="C13" s="12"/>
      <c r="D13" s="12"/>
      <c r="E13" s="8"/>
      <c r="F13" s="8"/>
      <c r="G13" s="9"/>
    </row>
    <row r="14" spans="1:7" ht="12.75">
      <c r="A14" s="11"/>
      <c r="B14" s="12"/>
      <c r="C14" s="12"/>
      <c r="D14" s="12"/>
      <c r="E14" s="8"/>
      <c r="F14" s="8"/>
      <c r="G14" s="9"/>
    </row>
    <row r="15" spans="1:7" ht="12.75">
      <c r="A15" s="11"/>
      <c r="B15" s="12"/>
      <c r="C15" s="12"/>
      <c r="D15" s="12"/>
      <c r="E15" s="8"/>
      <c r="F15" s="8"/>
      <c r="G15" s="9"/>
    </row>
    <row r="16" spans="1:7" ht="12.75">
      <c r="A16" s="11"/>
      <c r="B16" s="12"/>
      <c r="C16" s="12"/>
      <c r="D16" s="12"/>
      <c r="E16" s="8"/>
      <c r="F16" s="8"/>
      <c r="G16" s="9"/>
    </row>
    <row r="17" spans="1:7" ht="12.75">
      <c r="A17" s="11"/>
      <c r="B17" s="12"/>
      <c r="C17" s="12"/>
      <c r="D17" s="12"/>
      <c r="E17" s="8"/>
      <c r="F17" s="8"/>
      <c r="G17" s="9"/>
    </row>
    <row r="18" spans="1:7" ht="13.5" thickBot="1">
      <c r="A18" s="13"/>
      <c r="B18" s="14"/>
      <c r="C18" s="14"/>
      <c r="D18" s="14"/>
      <c r="E18" s="15"/>
      <c r="F18" s="15"/>
      <c r="G18" s="16"/>
    </row>
  </sheetData>
  <sheetProtection/>
  <dataValidations count="2">
    <dataValidation type="list" allowBlank="1" showInputMessage="1" showErrorMessage="1" sqref="H1:H65536">
      <formula1>"幼保,小,中,高,高専,大,専,特支,公,青少年,一般"</formula1>
    </dataValidation>
    <dataValidation type="list" allowBlank="1" showInputMessage="1" showErrorMessage="1" sqref="I4:I137">
      <formula1>"浜松市,湖西市,他静岡,県外,主催"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17.125" style="1" customWidth="1"/>
    <col min="2" max="2" width="37.125" style="0" customWidth="1"/>
    <col min="3" max="3" width="10.625" style="0" customWidth="1"/>
    <col min="4" max="4" width="46.375" style="0" customWidth="1"/>
    <col min="5" max="5" width="7.625" style="1" customWidth="1"/>
    <col min="6" max="7" width="5.00390625" style="1" customWidth="1"/>
    <col min="8" max="8" width="7.50390625" style="56" customWidth="1"/>
    <col min="10" max="13" width="7.125" style="0" customWidth="1"/>
  </cols>
  <sheetData>
    <row r="1" spans="1:4" ht="12.75">
      <c r="A1" s="1" t="s">
        <v>0</v>
      </c>
      <c r="D1" s="17" t="s">
        <v>309</v>
      </c>
    </row>
    <row r="2" ht="9" customHeight="1"/>
    <row r="3" spans="1:13" ht="12.75">
      <c r="A3" s="2" t="s">
        <v>5</v>
      </c>
      <c r="B3" s="3" t="s">
        <v>7</v>
      </c>
      <c r="C3" s="4" t="s">
        <v>9</v>
      </c>
      <c r="D3" s="4" t="s">
        <v>8</v>
      </c>
      <c r="E3" s="5" t="s">
        <v>4</v>
      </c>
      <c r="F3" s="6" t="s">
        <v>1</v>
      </c>
      <c r="G3" s="7" t="s">
        <v>2</v>
      </c>
      <c r="J3" s="1"/>
      <c r="K3" s="1"/>
      <c r="L3" s="1"/>
      <c r="M3" s="1"/>
    </row>
    <row r="4" spans="1:13" ht="12.75">
      <c r="A4" s="11" t="s">
        <v>310</v>
      </c>
      <c r="B4" s="12" t="s">
        <v>311</v>
      </c>
      <c r="C4" s="12" t="s">
        <v>312</v>
      </c>
      <c r="D4" s="12"/>
      <c r="E4" s="8" t="s">
        <v>37</v>
      </c>
      <c r="F4" s="8">
        <v>60</v>
      </c>
      <c r="G4" s="9">
        <v>120</v>
      </c>
      <c r="H4" s="56" t="s">
        <v>202</v>
      </c>
      <c r="I4" t="s">
        <v>78</v>
      </c>
      <c r="J4" t="s">
        <v>209</v>
      </c>
      <c r="K4" s="1"/>
      <c r="L4" s="1"/>
      <c r="M4" s="1"/>
    </row>
    <row r="5" spans="1:13" ht="15" customHeight="1">
      <c r="A5" s="11" t="s">
        <v>207</v>
      </c>
      <c r="B5" s="12" t="s">
        <v>208</v>
      </c>
      <c r="C5" s="12" t="s">
        <v>192</v>
      </c>
      <c r="D5" s="12"/>
      <c r="E5" s="8" t="s">
        <v>37</v>
      </c>
      <c r="F5" s="8">
        <v>55</v>
      </c>
      <c r="G5" s="9">
        <v>110</v>
      </c>
      <c r="H5" s="56" t="s">
        <v>202</v>
      </c>
      <c r="I5" t="s">
        <v>78</v>
      </c>
      <c r="J5" t="s">
        <v>209</v>
      </c>
      <c r="L5" s="1"/>
      <c r="M5" s="1"/>
    </row>
    <row r="6" spans="1:13" ht="15" customHeight="1">
      <c r="A6" s="11" t="s">
        <v>207</v>
      </c>
      <c r="B6" s="12" t="s">
        <v>270</v>
      </c>
      <c r="C6" s="12" t="s">
        <v>271</v>
      </c>
      <c r="D6" s="12"/>
      <c r="E6" s="8" t="s">
        <v>37</v>
      </c>
      <c r="F6" s="8">
        <v>30</v>
      </c>
      <c r="G6" s="9">
        <v>60</v>
      </c>
      <c r="H6" s="56" t="s">
        <v>215</v>
      </c>
      <c r="I6" t="s">
        <v>272</v>
      </c>
      <c r="J6" t="s">
        <v>209</v>
      </c>
      <c r="L6" s="1"/>
      <c r="M6" s="1"/>
    </row>
    <row r="7" spans="1:13" ht="15" customHeight="1">
      <c r="A7" s="11" t="s">
        <v>207</v>
      </c>
      <c r="B7" s="12" t="s">
        <v>210</v>
      </c>
      <c r="C7" s="12" t="s">
        <v>211</v>
      </c>
      <c r="D7" s="12"/>
      <c r="E7" s="8" t="s">
        <v>37</v>
      </c>
      <c r="F7" s="8">
        <v>60</v>
      </c>
      <c r="G7" s="9">
        <v>120</v>
      </c>
      <c r="H7" s="56" t="s">
        <v>202</v>
      </c>
      <c r="I7" t="s">
        <v>78</v>
      </c>
      <c r="J7" t="s">
        <v>209</v>
      </c>
      <c r="L7" s="1"/>
      <c r="M7" s="1"/>
    </row>
    <row r="8" spans="1:13" ht="15" customHeight="1">
      <c r="A8" s="11" t="s">
        <v>267</v>
      </c>
      <c r="B8" s="12" t="s">
        <v>268</v>
      </c>
      <c r="C8" s="12" t="s">
        <v>269</v>
      </c>
      <c r="D8" s="12"/>
      <c r="E8" s="8" t="s">
        <v>37</v>
      </c>
      <c r="F8" s="8">
        <v>30</v>
      </c>
      <c r="G8" s="9">
        <v>60</v>
      </c>
      <c r="H8" s="56" t="s">
        <v>215</v>
      </c>
      <c r="I8" t="s">
        <v>76</v>
      </c>
      <c r="J8" t="s">
        <v>209</v>
      </c>
      <c r="L8" s="1"/>
      <c r="M8" s="1"/>
    </row>
    <row r="9" spans="1:13" ht="12.75">
      <c r="A9" s="18" t="s">
        <v>25</v>
      </c>
      <c r="B9" s="19" t="s">
        <v>26</v>
      </c>
      <c r="C9" s="19" t="s">
        <v>27</v>
      </c>
      <c r="D9" s="20"/>
      <c r="E9" s="8" t="s">
        <v>37</v>
      </c>
      <c r="F9" s="8">
        <v>50</v>
      </c>
      <c r="G9" s="9">
        <v>100</v>
      </c>
      <c r="H9" s="57" t="s">
        <v>180</v>
      </c>
      <c r="I9" t="s">
        <v>72</v>
      </c>
      <c r="J9" s="1">
        <v>1</v>
      </c>
      <c r="K9" s="1"/>
      <c r="L9" s="1"/>
      <c r="M9" s="1"/>
    </row>
    <row r="10" spans="1:13" ht="12.75">
      <c r="A10" s="11" t="s">
        <v>13</v>
      </c>
      <c r="B10" s="12" t="s">
        <v>28</v>
      </c>
      <c r="C10" s="12" t="s">
        <v>29</v>
      </c>
      <c r="D10" s="12"/>
      <c r="E10" s="8" t="s">
        <v>37</v>
      </c>
      <c r="F10" s="8">
        <v>77</v>
      </c>
      <c r="G10" s="9">
        <f>77*2</f>
        <v>154</v>
      </c>
      <c r="H10" s="57" t="s">
        <v>57</v>
      </c>
      <c r="I10" t="s">
        <v>72</v>
      </c>
      <c r="J10" s="1" t="s">
        <v>162</v>
      </c>
      <c r="K10" s="1"/>
      <c r="L10" s="1"/>
      <c r="M10" s="1"/>
    </row>
    <row r="11" spans="1:13" ht="12.75">
      <c r="A11" s="11" t="s">
        <v>190</v>
      </c>
      <c r="B11" s="12" t="s">
        <v>191</v>
      </c>
      <c r="C11" s="12" t="s">
        <v>192</v>
      </c>
      <c r="D11" s="12"/>
      <c r="E11" s="8" t="s">
        <v>37</v>
      </c>
      <c r="F11" s="8">
        <v>184</v>
      </c>
      <c r="G11" s="9">
        <v>368</v>
      </c>
      <c r="H11" s="57" t="s">
        <v>57</v>
      </c>
      <c r="I11" t="s">
        <v>78</v>
      </c>
      <c r="J11" t="s">
        <v>209</v>
      </c>
      <c r="K11" s="58"/>
      <c r="L11" s="1"/>
      <c r="M11" s="1"/>
    </row>
    <row r="12" spans="1:13" ht="12.75">
      <c r="A12" s="11" t="s">
        <v>273</v>
      </c>
      <c r="B12" s="12" t="s">
        <v>274</v>
      </c>
      <c r="C12" s="12" t="s">
        <v>27</v>
      </c>
      <c r="D12" s="12"/>
      <c r="E12" s="8" t="s">
        <v>37</v>
      </c>
      <c r="F12" s="8">
        <v>80</v>
      </c>
      <c r="G12" s="9">
        <v>160</v>
      </c>
      <c r="H12" s="57" t="s">
        <v>275</v>
      </c>
      <c r="I12" t="s">
        <v>272</v>
      </c>
      <c r="J12" t="s">
        <v>209</v>
      </c>
      <c r="K12" s="58"/>
      <c r="L12" s="1"/>
      <c r="M12" s="1"/>
    </row>
    <row r="13" spans="1:13" ht="12.75">
      <c r="A13" s="11" t="s">
        <v>30</v>
      </c>
      <c r="B13" s="12" t="s">
        <v>31</v>
      </c>
      <c r="C13" s="12" t="s">
        <v>32</v>
      </c>
      <c r="D13" s="12"/>
      <c r="E13" s="8" t="s">
        <v>37</v>
      </c>
      <c r="F13" s="8">
        <v>72</v>
      </c>
      <c r="G13" s="9">
        <f>72*2</f>
        <v>144</v>
      </c>
      <c r="H13" s="57" t="s">
        <v>57</v>
      </c>
      <c r="I13" t="s">
        <v>74</v>
      </c>
      <c r="J13" s="1">
        <v>1</v>
      </c>
      <c r="K13" s="1"/>
      <c r="L13" s="1"/>
      <c r="M13" s="1"/>
    </row>
    <row r="14" spans="1:13" ht="12.75">
      <c r="A14" s="11" t="s">
        <v>14</v>
      </c>
      <c r="B14" s="12" t="s">
        <v>33</v>
      </c>
      <c r="C14" s="12" t="s">
        <v>27</v>
      </c>
      <c r="D14" s="21"/>
      <c r="E14" s="8" t="s">
        <v>37</v>
      </c>
      <c r="F14" s="8">
        <v>144</v>
      </c>
      <c r="G14" s="9">
        <f>144*2</f>
        <v>288</v>
      </c>
      <c r="H14" s="57" t="s">
        <v>57</v>
      </c>
      <c r="I14" t="s">
        <v>72</v>
      </c>
      <c r="J14" s="1">
        <v>1</v>
      </c>
      <c r="K14" s="1"/>
      <c r="L14" s="1"/>
      <c r="M14" s="1"/>
    </row>
    <row r="15" spans="1:10" ht="12.75">
      <c r="A15" s="11" t="s">
        <v>10</v>
      </c>
      <c r="B15" s="12" t="s">
        <v>34</v>
      </c>
      <c r="C15" s="12" t="s">
        <v>35</v>
      </c>
      <c r="D15" s="12"/>
      <c r="E15" s="8" t="s">
        <v>37</v>
      </c>
      <c r="F15" s="8">
        <v>27</v>
      </c>
      <c r="G15" s="9">
        <f>27*2</f>
        <v>54</v>
      </c>
      <c r="H15" s="57" t="s">
        <v>58</v>
      </c>
      <c r="I15" t="s">
        <v>72</v>
      </c>
      <c r="J15" s="1">
        <v>1</v>
      </c>
    </row>
    <row r="16" spans="1:10" ht="12.75">
      <c r="A16" s="11" t="s">
        <v>10</v>
      </c>
      <c r="B16" s="12" t="s">
        <v>249</v>
      </c>
      <c r="C16" s="12" t="s">
        <v>27</v>
      </c>
      <c r="D16" s="12"/>
      <c r="E16" s="8" t="s">
        <v>37</v>
      </c>
      <c r="F16" s="8">
        <v>70</v>
      </c>
      <c r="G16" s="9">
        <v>140</v>
      </c>
      <c r="H16" s="57" t="s">
        <v>57</v>
      </c>
      <c r="I16" t="s">
        <v>72</v>
      </c>
      <c r="J16" s="1" t="s">
        <v>250</v>
      </c>
    </row>
    <row r="17" spans="1:10" ht="12.75">
      <c r="A17" s="11" t="s">
        <v>12</v>
      </c>
      <c r="B17" s="12" t="s">
        <v>36</v>
      </c>
      <c r="C17" s="12" t="s">
        <v>32</v>
      </c>
      <c r="D17" s="12"/>
      <c r="E17" s="8" t="s">
        <v>37</v>
      </c>
      <c r="F17" s="8">
        <v>166</v>
      </c>
      <c r="G17" s="9">
        <f>166*2</f>
        <v>332</v>
      </c>
      <c r="H17" s="57" t="s">
        <v>57</v>
      </c>
      <c r="I17" t="s">
        <v>74</v>
      </c>
      <c r="J17" s="1">
        <v>2</v>
      </c>
    </row>
    <row r="18" spans="1:10" ht="12.75">
      <c r="A18" s="11" t="s">
        <v>184</v>
      </c>
      <c r="B18" s="12" t="s">
        <v>185</v>
      </c>
      <c r="C18" s="12" t="s">
        <v>32</v>
      </c>
      <c r="D18" s="12"/>
      <c r="E18" s="8" t="s">
        <v>37</v>
      </c>
      <c r="F18" s="8">
        <v>52</v>
      </c>
      <c r="G18" s="9">
        <v>104</v>
      </c>
      <c r="H18" s="57" t="s">
        <v>57</v>
      </c>
      <c r="I18" t="s">
        <v>74</v>
      </c>
      <c r="J18" s="1">
        <v>1</v>
      </c>
    </row>
    <row r="19" spans="1:10" ht="12.75">
      <c r="A19" s="11" t="s">
        <v>255</v>
      </c>
      <c r="B19" s="12" t="s">
        <v>256</v>
      </c>
      <c r="C19" s="12" t="s">
        <v>27</v>
      </c>
      <c r="D19" s="12"/>
      <c r="E19" s="8" t="s">
        <v>37</v>
      </c>
      <c r="F19" s="8">
        <v>55</v>
      </c>
      <c r="G19" s="9">
        <v>55</v>
      </c>
      <c r="H19" s="56" t="s">
        <v>257</v>
      </c>
      <c r="I19" t="s">
        <v>72</v>
      </c>
      <c r="J19" s="1" t="s">
        <v>250</v>
      </c>
    </row>
    <row r="20" spans="1:7" ht="12.75">
      <c r="A20" s="11"/>
      <c r="B20" s="12"/>
      <c r="C20" s="12"/>
      <c r="D20" s="12"/>
      <c r="E20" s="8"/>
      <c r="F20" s="8"/>
      <c r="G20" s="9"/>
    </row>
    <row r="21" spans="1:7" ht="12.75">
      <c r="A21" s="11"/>
      <c r="B21" s="12"/>
      <c r="C21" s="12"/>
      <c r="D21" s="12"/>
      <c r="E21" s="8"/>
      <c r="F21" s="8"/>
      <c r="G21" s="9"/>
    </row>
    <row r="22" spans="1:7" ht="12.75">
      <c r="A22" s="11"/>
      <c r="B22" s="12"/>
      <c r="C22" s="12"/>
      <c r="D22" s="12"/>
      <c r="E22" s="8"/>
      <c r="F22" s="8"/>
      <c r="G22" s="9"/>
    </row>
    <row r="23" spans="1:7" ht="12.75">
      <c r="A23" s="11"/>
      <c r="B23" s="12"/>
      <c r="C23" s="12"/>
      <c r="D23" s="12"/>
      <c r="E23" s="8"/>
      <c r="F23" s="8"/>
      <c r="G23" s="9"/>
    </row>
    <row r="24" spans="1:7" ht="12.75">
      <c r="A24" s="11"/>
      <c r="B24" s="12"/>
      <c r="C24" s="12"/>
      <c r="D24" s="12"/>
      <c r="E24" s="8"/>
      <c r="F24" s="8"/>
      <c r="G24" s="9"/>
    </row>
    <row r="25" spans="1:7" ht="12.75">
      <c r="A25" s="11"/>
      <c r="B25" s="12"/>
      <c r="C25" s="12"/>
      <c r="D25" s="12"/>
      <c r="E25" s="8"/>
      <c r="F25" s="8"/>
      <c r="G25" s="9"/>
    </row>
    <row r="26" spans="1:7" ht="12.75">
      <c r="A26" s="13"/>
      <c r="B26" s="14"/>
      <c r="C26" s="14"/>
      <c r="D26" s="14"/>
      <c r="E26" s="15"/>
      <c r="F26" s="15"/>
      <c r="G26" s="16"/>
    </row>
  </sheetData>
  <sheetProtection/>
  <dataValidations count="2">
    <dataValidation type="list" allowBlank="1" showInputMessage="1" showErrorMessage="1" sqref="H1:H65536">
      <formula1>"幼保,小,中,高,高専,大,専,特支,公,青少年,一般"</formula1>
    </dataValidation>
    <dataValidation type="list" allowBlank="1" showInputMessage="1" showErrorMessage="1" sqref="I4:I145">
      <formula1>"浜松市,湖西市,他静岡,県外,主催"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zoomScalePageLayoutView="0" workbookViewId="0" topLeftCell="A1">
      <selection activeCell="J6" sqref="J6"/>
    </sheetView>
  </sheetViews>
  <sheetFormatPr defaultColWidth="9.00390625" defaultRowHeight="13.5"/>
  <cols>
    <col min="1" max="1" width="17.125" style="1" customWidth="1"/>
    <col min="2" max="2" width="37.125" style="0" customWidth="1"/>
    <col min="3" max="3" width="10.625" style="0" customWidth="1"/>
    <col min="4" max="4" width="46.375" style="0" customWidth="1"/>
    <col min="5" max="5" width="7.625" style="1" customWidth="1"/>
    <col min="6" max="7" width="5.00390625" style="1" customWidth="1"/>
    <col min="8" max="8" width="5.375" style="1" customWidth="1"/>
    <col min="9" max="10" width="8.75390625" style="1" customWidth="1"/>
  </cols>
  <sheetData>
    <row r="1" spans="1:4" ht="12.75">
      <c r="A1" s="1" t="s">
        <v>16</v>
      </c>
      <c r="D1" s="17" t="s">
        <v>252</v>
      </c>
    </row>
    <row r="2" ht="9" customHeight="1" thickBot="1"/>
    <row r="3" spans="1:7" ht="12.75">
      <c r="A3" s="2" t="s">
        <v>5</v>
      </c>
      <c r="B3" s="3" t="s">
        <v>7</v>
      </c>
      <c r="C3" s="4" t="s">
        <v>9</v>
      </c>
      <c r="D3" s="4" t="s">
        <v>8</v>
      </c>
      <c r="E3" s="5" t="s">
        <v>4</v>
      </c>
      <c r="F3" s="6" t="s">
        <v>1</v>
      </c>
      <c r="G3" s="7" t="s">
        <v>2</v>
      </c>
    </row>
    <row r="4" spans="1:10" ht="12.75">
      <c r="A4" s="11" t="s">
        <v>212</v>
      </c>
      <c r="B4" s="12" t="s">
        <v>213</v>
      </c>
      <c r="C4" s="12" t="s">
        <v>166</v>
      </c>
      <c r="D4" s="12"/>
      <c r="E4" s="8" t="s">
        <v>214</v>
      </c>
      <c r="F4" s="8">
        <v>150</v>
      </c>
      <c r="G4" s="9">
        <f>150*5</f>
        <v>750</v>
      </c>
      <c r="H4" s="1" t="s">
        <v>215</v>
      </c>
      <c r="I4" s="1" t="s">
        <v>176</v>
      </c>
      <c r="J4" s="1" t="s">
        <v>203</v>
      </c>
    </row>
    <row r="5" spans="1:13" ht="12.75">
      <c r="A5" s="18" t="s">
        <v>84</v>
      </c>
      <c r="B5" s="19" t="s">
        <v>85</v>
      </c>
      <c r="C5" s="19" t="s">
        <v>75</v>
      </c>
      <c r="D5" s="20"/>
      <c r="E5" s="8" t="s">
        <v>11</v>
      </c>
      <c r="F5" s="8">
        <v>134</v>
      </c>
      <c r="G5" s="9">
        <f>134*2</f>
        <v>268</v>
      </c>
      <c r="H5" s="10" t="s">
        <v>57</v>
      </c>
      <c r="I5" s="1" t="s">
        <v>74</v>
      </c>
      <c r="J5" s="1">
        <v>1</v>
      </c>
      <c r="K5" s="1"/>
      <c r="L5" s="1"/>
      <c r="M5" s="1"/>
    </row>
    <row r="6" spans="1:13" ht="12.75">
      <c r="A6" s="18" t="s">
        <v>253</v>
      </c>
      <c r="B6" s="19" t="s">
        <v>254</v>
      </c>
      <c r="C6" s="19" t="s">
        <v>166</v>
      </c>
      <c r="D6" s="20"/>
      <c r="E6" s="8" t="s">
        <v>40</v>
      </c>
      <c r="F6" s="8">
        <v>23</v>
      </c>
      <c r="G6" s="9">
        <v>46</v>
      </c>
      <c r="H6" s="10" t="s">
        <v>181</v>
      </c>
      <c r="I6" s="1" t="s">
        <v>176</v>
      </c>
      <c r="J6" s="1" t="s">
        <v>203</v>
      </c>
      <c r="K6" s="1"/>
      <c r="L6" s="1"/>
      <c r="M6" s="1"/>
    </row>
    <row r="7" spans="1:13" ht="12.75">
      <c r="A7" s="11" t="s">
        <v>86</v>
      </c>
      <c r="B7" s="12" t="s">
        <v>87</v>
      </c>
      <c r="C7" s="12" t="s">
        <v>165</v>
      </c>
      <c r="D7" s="12"/>
      <c r="E7" s="8" t="s">
        <v>40</v>
      </c>
      <c r="F7" s="8">
        <v>120</v>
      </c>
      <c r="G7" s="9">
        <v>360</v>
      </c>
      <c r="H7" s="10" t="s">
        <v>57</v>
      </c>
      <c r="I7" s="1" t="s">
        <v>72</v>
      </c>
      <c r="J7" s="1">
        <v>3</v>
      </c>
      <c r="K7" s="1"/>
      <c r="L7" s="1"/>
      <c r="M7" s="1"/>
    </row>
    <row r="8" spans="1:13" ht="12.75">
      <c r="A8" s="11" t="s">
        <v>216</v>
      </c>
      <c r="B8" s="12" t="s">
        <v>217</v>
      </c>
      <c r="C8" s="12" t="s">
        <v>166</v>
      </c>
      <c r="D8" s="12"/>
      <c r="E8" s="8" t="s">
        <v>11</v>
      </c>
      <c r="F8" s="8">
        <v>100</v>
      </c>
      <c r="G8" s="9">
        <v>200</v>
      </c>
      <c r="H8" s="10" t="s">
        <v>202</v>
      </c>
      <c r="I8" s="1" t="s">
        <v>72</v>
      </c>
      <c r="J8" s="1" t="s">
        <v>203</v>
      </c>
      <c r="K8" s="1"/>
      <c r="L8" s="1"/>
      <c r="M8" s="1"/>
    </row>
    <row r="9" spans="1:13" ht="12.75">
      <c r="A9" s="11" t="s">
        <v>88</v>
      </c>
      <c r="B9" s="12" t="s">
        <v>89</v>
      </c>
      <c r="C9" s="12" t="s">
        <v>164</v>
      </c>
      <c r="D9" s="12"/>
      <c r="E9" s="8" t="s">
        <v>11</v>
      </c>
      <c r="F9" s="8">
        <v>109</v>
      </c>
      <c r="G9" s="9">
        <v>218</v>
      </c>
      <c r="H9" s="10" t="s">
        <v>170</v>
      </c>
      <c r="I9" s="1" t="s">
        <v>72</v>
      </c>
      <c r="J9" s="1">
        <v>1</v>
      </c>
      <c r="K9" s="1"/>
      <c r="L9" s="1"/>
      <c r="M9" s="1"/>
    </row>
    <row r="10" spans="1:13" ht="12.75">
      <c r="A10" s="11" t="s">
        <v>90</v>
      </c>
      <c r="B10" s="12" t="s">
        <v>91</v>
      </c>
      <c r="C10" s="12" t="s">
        <v>169</v>
      </c>
      <c r="D10" s="21"/>
      <c r="E10" s="8" t="s">
        <v>11</v>
      </c>
      <c r="F10" s="8">
        <v>198</v>
      </c>
      <c r="G10" s="9">
        <f>198*2</f>
        <v>396</v>
      </c>
      <c r="H10" s="10" t="s">
        <v>170</v>
      </c>
      <c r="I10" s="1" t="s">
        <v>72</v>
      </c>
      <c r="J10" s="1" t="s">
        <v>174</v>
      </c>
      <c r="K10" s="1"/>
      <c r="L10" s="1"/>
      <c r="M10" s="1"/>
    </row>
    <row r="11" spans="1:13" ht="12.75">
      <c r="A11" s="11" t="s">
        <v>92</v>
      </c>
      <c r="B11" s="12" t="s">
        <v>93</v>
      </c>
      <c r="C11" s="12" t="s">
        <v>166</v>
      </c>
      <c r="D11" s="12"/>
      <c r="E11" s="8" t="s">
        <v>40</v>
      </c>
      <c r="F11" s="8">
        <v>64</v>
      </c>
      <c r="G11" s="9">
        <f>64*3</f>
        <v>192</v>
      </c>
      <c r="H11" s="10" t="s">
        <v>170</v>
      </c>
      <c r="I11" s="1" t="s">
        <v>176</v>
      </c>
      <c r="J11" s="1">
        <v>3</v>
      </c>
      <c r="K11" s="1"/>
      <c r="L11" s="1"/>
      <c r="M11" s="1"/>
    </row>
    <row r="12" spans="1:10" ht="12.75">
      <c r="A12" s="11" t="s">
        <v>94</v>
      </c>
      <c r="B12" s="12" t="s">
        <v>95</v>
      </c>
      <c r="C12" s="12" t="s">
        <v>166</v>
      </c>
      <c r="D12" s="12"/>
      <c r="E12" s="8" t="s">
        <v>11</v>
      </c>
      <c r="F12" s="8">
        <v>15</v>
      </c>
      <c r="G12" s="9">
        <v>30</v>
      </c>
      <c r="H12" s="10" t="s">
        <v>64</v>
      </c>
      <c r="I12" s="1" t="s">
        <v>176</v>
      </c>
      <c r="J12" s="1">
        <v>1</v>
      </c>
    </row>
    <row r="13" spans="1:10" ht="12.75">
      <c r="A13" s="11" t="s">
        <v>248</v>
      </c>
      <c r="B13" s="12" t="s">
        <v>247</v>
      </c>
      <c r="C13" s="12"/>
      <c r="D13" s="12"/>
      <c r="E13" s="8" t="s">
        <v>38</v>
      </c>
      <c r="F13" s="8">
        <v>30</v>
      </c>
      <c r="G13" s="9">
        <v>60</v>
      </c>
      <c r="H13" s="10" t="s">
        <v>202</v>
      </c>
      <c r="I13" s="1" t="s">
        <v>76</v>
      </c>
      <c r="J13" s="1" t="s">
        <v>203</v>
      </c>
    </row>
    <row r="14" spans="1:10" ht="12.75">
      <c r="A14" s="11" t="s">
        <v>96</v>
      </c>
      <c r="B14" s="12" t="s">
        <v>246</v>
      </c>
      <c r="C14" s="12" t="s">
        <v>167</v>
      </c>
      <c r="D14" s="12"/>
      <c r="E14" s="8" t="s">
        <v>11</v>
      </c>
      <c r="F14" s="8">
        <v>60</v>
      </c>
      <c r="G14" s="9">
        <v>120</v>
      </c>
      <c r="H14" s="1" t="s">
        <v>57</v>
      </c>
      <c r="I14" s="1" t="s">
        <v>72</v>
      </c>
      <c r="J14" s="1">
        <v>1</v>
      </c>
    </row>
    <row r="15" spans="1:10" ht="12.75">
      <c r="A15" s="11" t="s">
        <v>97</v>
      </c>
      <c r="B15" s="12" t="s">
        <v>98</v>
      </c>
      <c r="C15" s="12" t="s">
        <v>161</v>
      </c>
      <c r="D15" s="12"/>
      <c r="E15" s="8" t="s">
        <v>11</v>
      </c>
      <c r="F15" s="8">
        <v>176</v>
      </c>
      <c r="G15" s="9">
        <f>176*2</f>
        <v>352</v>
      </c>
      <c r="H15" s="1" t="s">
        <v>170</v>
      </c>
      <c r="I15" s="1" t="s">
        <v>176</v>
      </c>
      <c r="J15" s="1">
        <v>2</v>
      </c>
    </row>
    <row r="16" spans="1:10" ht="12.75">
      <c r="A16" s="11" t="s">
        <v>99</v>
      </c>
      <c r="B16" s="12" t="s">
        <v>100</v>
      </c>
      <c r="C16" s="12" t="s">
        <v>169</v>
      </c>
      <c r="D16" s="12"/>
      <c r="E16" s="8" t="s">
        <v>11</v>
      </c>
      <c r="F16" s="8">
        <v>111</v>
      </c>
      <c r="G16" s="9">
        <v>222</v>
      </c>
      <c r="H16" s="1" t="s">
        <v>170</v>
      </c>
      <c r="I16" s="1" t="s">
        <v>72</v>
      </c>
      <c r="J16" s="1">
        <v>2</v>
      </c>
    </row>
    <row r="17" spans="1:10" ht="12.75">
      <c r="A17" s="11" t="s">
        <v>251</v>
      </c>
      <c r="B17" s="12" t="s">
        <v>218</v>
      </c>
      <c r="C17" s="12" t="s">
        <v>161</v>
      </c>
      <c r="D17" s="12"/>
      <c r="E17" s="8" t="s">
        <v>40</v>
      </c>
      <c r="F17" s="8">
        <v>200</v>
      </c>
      <c r="G17" s="9">
        <v>600</v>
      </c>
      <c r="H17" s="1" t="s">
        <v>202</v>
      </c>
      <c r="I17" s="1" t="s">
        <v>72</v>
      </c>
      <c r="J17" s="1" t="s">
        <v>203</v>
      </c>
    </row>
    <row r="18" spans="1:7" ht="12.75">
      <c r="A18" s="11"/>
      <c r="B18" s="12"/>
      <c r="C18" s="12"/>
      <c r="D18" s="12"/>
      <c r="E18" s="8"/>
      <c r="F18" s="8"/>
      <c r="G18" s="9"/>
    </row>
    <row r="19" spans="1:7" ht="12.75">
      <c r="A19" s="11"/>
      <c r="B19" s="12"/>
      <c r="C19" s="12"/>
      <c r="D19" s="12"/>
      <c r="E19" s="8"/>
      <c r="F19" s="8"/>
      <c r="G19" s="9"/>
    </row>
    <row r="20" spans="1:7" ht="12.75">
      <c r="A20" s="11"/>
      <c r="B20" s="12"/>
      <c r="C20" s="12"/>
      <c r="D20" s="12"/>
      <c r="E20" s="8"/>
      <c r="F20" s="8"/>
      <c r="G20" s="9"/>
    </row>
    <row r="21" spans="1:7" ht="12.75">
      <c r="A21" s="11"/>
      <c r="B21" s="12"/>
      <c r="C21" s="12"/>
      <c r="D21" s="12"/>
      <c r="E21" s="8"/>
      <c r="F21" s="8"/>
      <c r="G21" s="9"/>
    </row>
    <row r="22" spans="1:7" ht="13.5" thickBot="1">
      <c r="A22" s="13"/>
      <c r="B22" s="14"/>
      <c r="C22" s="14"/>
      <c r="D22" s="14"/>
      <c r="E22" s="15"/>
      <c r="F22" s="15"/>
      <c r="G22" s="16"/>
    </row>
  </sheetData>
  <sheetProtection/>
  <dataValidations count="2">
    <dataValidation type="list" allowBlank="1" showInputMessage="1" showErrorMessage="1" sqref="I4:I141">
      <formula1>"浜松市,湖西市,他静岡,県外,主催"</formula1>
    </dataValidation>
    <dataValidation type="list" allowBlank="1" showInputMessage="1" showErrorMessage="1" sqref="H1:H65536">
      <formula1>"幼保,小,中,高,高専,大,専,特支,公,青少年,一般"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17.125" style="1" customWidth="1"/>
    <col min="2" max="2" width="37.125" style="0" customWidth="1"/>
    <col min="3" max="3" width="10.625" style="0" customWidth="1"/>
    <col min="4" max="4" width="46.375" style="0" customWidth="1"/>
    <col min="5" max="5" width="7.625" style="1" customWidth="1"/>
    <col min="6" max="7" width="5.00390625" style="1" customWidth="1"/>
    <col min="8" max="8" width="5.375" style="0" customWidth="1"/>
    <col min="10" max="10" width="8.75390625" style="1" customWidth="1"/>
  </cols>
  <sheetData>
    <row r="1" spans="1:4" ht="12.75">
      <c r="A1" s="1" t="s">
        <v>17</v>
      </c>
      <c r="D1" s="17" t="s">
        <v>303</v>
      </c>
    </row>
    <row r="2" ht="9" customHeight="1" thickBot="1"/>
    <row r="3" spans="1:7" ht="12.75">
      <c r="A3" s="2" t="s">
        <v>5</v>
      </c>
      <c r="B3" s="3" t="s">
        <v>7</v>
      </c>
      <c r="C3" s="4" t="s">
        <v>9</v>
      </c>
      <c r="D3" s="4" t="s">
        <v>8</v>
      </c>
      <c r="E3" s="5" t="s">
        <v>4</v>
      </c>
      <c r="F3" s="6" t="s">
        <v>1</v>
      </c>
      <c r="G3" s="7" t="s">
        <v>2</v>
      </c>
    </row>
    <row r="4" spans="1:13" ht="12.75">
      <c r="A4" s="18" t="s">
        <v>101</v>
      </c>
      <c r="B4" s="19" t="s">
        <v>102</v>
      </c>
      <c r="C4" s="19" t="s">
        <v>171</v>
      </c>
      <c r="D4" s="20"/>
      <c r="E4" s="8" t="s">
        <v>11</v>
      </c>
      <c r="F4" s="8">
        <v>116</v>
      </c>
      <c r="G4" s="9">
        <f>116*2</f>
        <v>232</v>
      </c>
      <c r="H4" s="10" t="s">
        <v>178</v>
      </c>
      <c r="I4" t="s">
        <v>183</v>
      </c>
      <c r="J4" s="1">
        <v>1</v>
      </c>
      <c r="K4" s="1"/>
      <c r="L4" s="1"/>
      <c r="M4" s="1"/>
    </row>
    <row r="5" spans="1:13" ht="12.75">
      <c r="A5" s="11" t="s">
        <v>103</v>
      </c>
      <c r="B5" s="12" t="s">
        <v>104</v>
      </c>
      <c r="C5" s="12" t="s">
        <v>169</v>
      </c>
      <c r="D5" s="12"/>
      <c r="E5" s="8" t="s">
        <v>11</v>
      </c>
      <c r="F5" s="8">
        <v>72</v>
      </c>
      <c r="G5" s="9">
        <f>72*2</f>
        <v>144</v>
      </c>
      <c r="H5" s="10" t="s">
        <v>178</v>
      </c>
      <c r="I5" t="s">
        <v>73</v>
      </c>
      <c r="J5" s="1">
        <v>1</v>
      </c>
      <c r="K5" s="1"/>
      <c r="L5" s="1"/>
      <c r="M5" s="1"/>
    </row>
    <row r="6" spans="1:13" ht="12.75">
      <c r="A6" s="11" t="s">
        <v>105</v>
      </c>
      <c r="B6" s="12" t="s">
        <v>106</v>
      </c>
      <c r="C6" s="12" t="s">
        <v>171</v>
      </c>
      <c r="D6" s="12"/>
      <c r="E6" s="8" t="s">
        <v>11</v>
      </c>
      <c r="F6" s="8">
        <v>42</v>
      </c>
      <c r="G6" s="9">
        <f>42*2</f>
        <v>84</v>
      </c>
      <c r="H6" s="10" t="s">
        <v>168</v>
      </c>
      <c r="I6" t="s">
        <v>72</v>
      </c>
      <c r="J6" s="1">
        <v>1</v>
      </c>
      <c r="K6" s="1"/>
      <c r="L6" s="1"/>
      <c r="M6" s="1"/>
    </row>
    <row r="7" spans="1:13" ht="12.75">
      <c r="A7" s="11" t="s">
        <v>107</v>
      </c>
      <c r="B7" s="12" t="s">
        <v>108</v>
      </c>
      <c r="C7" s="12" t="s">
        <v>166</v>
      </c>
      <c r="D7" s="21"/>
      <c r="E7" s="8" t="s">
        <v>11</v>
      </c>
      <c r="F7" s="8">
        <v>108</v>
      </c>
      <c r="G7" s="9">
        <v>216</v>
      </c>
      <c r="H7" s="10" t="s">
        <v>178</v>
      </c>
      <c r="I7" t="s">
        <v>72</v>
      </c>
      <c r="J7" s="1" t="s">
        <v>174</v>
      </c>
      <c r="K7" s="1"/>
      <c r="L7" s="1"/>
      <c r="M7" s="1"/>
    </row>
    <row r="8" spans="1:13" ht="12.75">
      <c r="A8" s="11" t="s">
        <v>219</v>
      </c>
      <c r="B8" s="12" t="s">
        <v>220</v>
      </c>
      <c r="C8" s="12" t="s">
        <v>221</v>
      </c>
      <c r="D8" s="21"/>
      <c r="E8" s="8" t="s">
        <v>222</v>
      </c>
      <c r="F8" s="8">
        <v>20</v>
      </c>
      <c r="G8" s="9">
        <v>120</v>
      </c>
      <c r="H8" s="10" t="s">
        <v>215</v>
      </c>
      <c r="I8" t="s">
        <v>76</v>
      </c>
      <c r="J8" s="1" t="s">
        <v>203</v>
      </c>
      <c r="K8" s="1"/>
      <c r="L8" s="1"/>
      <c r="M8" s="1"/>
    </row>
    <row r="9" spans="1:13" ht="12.75">
      <c r="A9" s="11" t="s">
        <v>109</v>
      </c>
      <c r="B9" s="12" t="s">
        <v>110</v>
      </c>
      <c r="C9" s="12" t="s">
        <v>166</v>
      </c>
      <c r="D9" s="12"/>
      <c r="E9" s="8" t="s">
        <v>11</v>
      </c>
      <c r="F9" s="8">
        <v>108</v>
      </c>
      <c r="G9" s="9">
        <v>216</v>
      </c>
      <c r="H9" s="10" t="s">
        <v>178</v>
      </c>
      <c r="I9" t="s">
        <v>73</v>
      </c>
      <c r="J9" s="1" t="s">
        <v>174</v>
      </c>
      <c r="K9" s="1"/>
      <c r="L9" s="1"/>
      <c r="M9" s="1"/>
    </row>
    <row r="10" spans="1:10" ht="12.75">
      <c r="A10" s="11" t="s">
        <v>111</v>
      </c>
      <c r="B10" s="12" t="s">
        <v>112</v>
      </c>
      <c r="C10" s="12" t="s">
        <v>171</v>
      </c>
      <c r="D10" s="12"/>
      <c r="E10" s="8" t="s">
        <v>11</v>
      </c>
      <c r="F10" s="8">
        <v>15</v>
      </c>
      <c r="G10" s="9">
        <v>30</v>
      </c>
      <c r="H10" s="10" t="s">
        <v>168</v>
      </c>
      <c r="I10" t="s">
        <v>73</v>
      </c>
      <c r="J10" s="1">
        <v>2</v>
      </c>
    </row>
    <row r="11" spans="1:10" ht="12.75">
      <c r="A11" s="11" t="s">
        <v>111</v>
      </c>
      <c r="B11" s="12" t="s">
        <v>199</v>
      </c>
      <c r="C11" s="12" t="s">
        <v>167</v>
      </c>
      <c r="D11" s="12"/>
      <c r="E11" s="8" t="s">
        <v>11</v>
      </c>
      <c r="F11" s="8">
        <v>18</v>
      </c>
      <c r="G11" s="9">
        <v>36</v>
      </c>
      <c r="H11" s="10" t="s">
        <v>168</v>
      </c>
      <c r="I11" t="s">
        <v>73</v>
      </c>
      <c r="J11" s="1">
        <v>1</v>
      </c>
    </row>
    <row r="12" spans="1:10" ht="12.75">
      <c r="A12" s="11" t="s">
        <v>195</v>
      </c>
      <c r="B12" s="12" t="s">
        <v>196</v>
      </c>
      <c r="C12" s="12" t="s">
        <v>167</v>
      </c>
      <c r="D12" s="12"/>
      <c r="E12" s="8" t="s">
        <v>11</v>
      </c>
      <c r="F12" s="8">
        <v>29</v>
      </c>
      <c r="G12" s="9">
        <v>58</v>
      </c>
      <c r="H12" s="10" t="s">
        <v>168</v>
      </c>
      <c r="I12" t="s">
        <v>73</v>
      </c>
      <c r="J12" s="1">
        <v>1</v>
      </c>
    </row>
    <row r="13" spans="1:10" ht="12.75">
      <c r="A13" s="11" t="s">
        <v>223</v>
      </c>
      <c r="B13" s="12" t="s">
        <v>220</v>
      </c>
      <c r="C13" s="12" t="s">
        <v>221</v>
      </c>
      <c r="D13" s="21"/>
      <c r="E13" s="8" t="s">
        <v>41</v>
      </c>
      <c r="F13" s="8">
        <v>20</v>
      </c>
      <c r="G13" s="9">
        <v>80</v>
      </c>
      <c r="H13" s="10" t="s">
        <v>215</v>
      </c>
      <c r="I13" t="s">
        <v>76</v>
      </c>
      <c r="J13" s="1" t="s">
        <v>203</v>
      </c>
    </row>
    <row r="14" spans="1:10" ht="12.75">
      <c r="A14" s="11" t="s">
        <v>113</v>
      </c>
      <c r="B14" s="12" t="s">
        <v>114</v>
      </c>
      <c r="C14" s="12" t="s">
        <v>163</v>
      </c>
      <c r="D14" s="12"/>
      <c r="E14" s="8" t="s">
        <v>11</v>
      </c>
      <c r="F14" s="8">
        <v>33</v>
      </c>
      <c r="G14" s="9">
        <v>66</v>
      </c>
      <c r="H14" t="s">
        <v>63</v>
      </c>
      <c r="I14" t="s">
        <v>76</v>
      </c>
      <c r="J14" s="1">
        <v>1</v>
      </c>
    </row>
    <row r="15" spans="1:10" ht="12.75">
      <c r="A15" s="11" t="s">
        <v>113</v>
      </c>
      <c r="B15" s="12" t="s">
        <v>276</v>
      </c>
      <c r="C15" s="12" t="s">
        <v>171</v>
      </c>
      <c r="D15" s="12"/>
      <c r="E15" s="8" t="s">
        <v>11</v>
      </c>
      <c r="F15" s="8">
        <v>23</v>
      </c>
      <c r="G15" s="9">
        <v>46</v>
      </c>
      <c r="H15" s="10" t="s">
        <v>181</v>
      </c>
      <c r="I15" t="s">
        <v>72</v>
      </c>
      <c r="J15" s="1" t="s">
        <v>203</v>
      </c>
    </row>
    <row r="16" spans="1:10" ht="12.75">
      <c r="A16" s="11" t="s">
        <v>193</v>
      </c>
      <c r="B16" s="12" t="s">
        <v>194</v>
      </c>
      <c r="C16" s="12" t="s">
        <v>167</v>
      </c>
      <c r="D16" s="12"/>
      <c r="E16" s="8" t="s">
        <v>11</v>
      </c>
      <c r="F16" s="8">
        <v>71</v>
      </c>
      <c r="G16" s="9">
        <f>71*2</f>
        <v>142</v>
      </c>
      <c r="H16" s="10" t="s">
        <v>63</v>
      </c>
      <c r="I16" t="s">
        <v>72</v>
      </c>
      <c r="J16" s="1">
        <v>1</v>
      </c>
    </row>
    <row r="17" spans="1:11" ht="12.75">
      <c r="A17" s="11" t="s">
        <v>115</v>
      </c>
      <c r="B17" s="12" t="s">
        <v>117</v>
      </c>
      <c r="C17" s="12" t="s">
        <v>167</v>
      </c>
      <c r="D17" s="12"/>
      <c r="E17" s="8" t="s">
        <v>11</v>
      </c>
      <c r="F17" s="8">
        <v>11</v>
      </c>
      <c r="G17" s="9">
        <v>22</v>
      </c>
      <c r="H17" t="s">
        <v>168</v>
      </c>
      <c r="I17" t="s">
        <v>73</v>
      </c>
      <c r="J17" s="1">
        <v>1</v>
      </c>
      <c r="K17" t="s">
        <v>175</v>
      </c>
    </row>
    <row r="18" spans="1:11" ht="12.75">
      <c r="A18" s="11" t="s">
        <v>115</v>
      </c>
      <c r="B18" s="12" t="s">
        <v>118</v>
      </c>
      <c r="C18" s="12" t="s">
        <v>167</v>
      </c>
      <c r="D18" s="12"/>
      <c r="E18" s="8" t="s">
        <v>11</v>
      </c>
      <c r="F18" s="8">
        <v>14</v>
      </c>
      <c r="G18" s="9">
        <v>28</v>
      </c>
      <c r="H18" t="s">
        <v>168</v>
      </c>
      <c r="I18" t="s">
        <v>73</v>
      </c>
      <c r="J18" s="1">
        <v>1</v>
      </c>
      <c r="K18" t="s">
        <v>175</v>
      </c>
    </row>
    <row r="19" spans="1:10" ht="12.75">
      <c r="A19" s="11" t="s">
        <v>115</v>
      </c>
      <c r="B19" s="12" t="s">
        <v>189</v>
      </c>
      <c r="C19" s="12" t="s">
        <v>171</v>
      </c>
      <c r="D19" s="12"/>
      <c r="E19" s="8" t="s">
        <v>11</v>
      </c>
      <c r="F19" s="8">
        <v>89</v>
      </c>
      <c r="G19" s="9">
        <f>89*2</f>
        <v>178</v>
      </c>
      <c r="H19" t="s">
        <v>63</v>
      </c>
      <c r="I19" t="s">
        <v>73</v>
      </c>
      <c r="J19" s="1">
        <v>1</v>
      </c>
    </row>
    <row r="20" spans="1:10" ht="12.75">
      <c r="A20" s="11">
        <v>6.25</v>
      </c>
      <c r="B20" s="12" t="s">
        <v>302</v>
      </c>
      <c r="C20" s="12" t="s">
        <v>166</v>
      </c>
      <c r="D20" s="12"/>
      <c r="E20" s="8" t="s">
        <v>38</v>
      </c>
      <c r="F20" s="8">
        <v>120</v>
      </c>
      <c r="G20" s="9">
        <v>120</v>
      </c>
      <c r="H20" t="s">
        <v>202</v>
      </c>
      <c r="I20" t="s">
        <v>72</v>
      </c>
      <c r="J20" s="1" t="s">
        <v>243</v>
      </c>
    </row>
    <row r="21" spans="1:10" ht="12.75">
      <c r="A21" s="11" t="s">
        <v>244</v>
      </c>
      <c r="B21" s="12" t="s">
        <v>245</v>
      </c>
      <c r="C21" s="12" t="s">
        <v>179</v>
      </c>
      <c r="D21" s="12"/>
      <c r="E21" s="8" t="s">
        <v>11</v>
      </c>
      <c r="F21" s="8">
        <v>99</v>
      </c>
      <c r="G21" s="9">
        <f>99*2</f>
        <v>198</v>
      </c>
      <c r="H21" t="s">
        <v>168</v>
      </c>
      <c r="I21" t="s">
        <v>76</v>
      </c>
      <c r="J21" s="1">
        <v>1</v>
      </c>
    </row>
    <row r="22" spans="1:10" ht="12.75">
      <c r="A22" s="11" t="s">
        <v>116</v>
      </c>
      <c r="B22" s="12" t="s">
        <v>119</v>
      </c>
      <c r="C22" s="12" t="s">
        <v>171</v>
      </c>
      <c r="D22" s="12"/>
      <c r="E22" s="8" t="s">
        <v>11</v>
      </c>
      <c r="F22" s="8">
        <v>61</v>
      </c>
      <c r="G22" s="9">
        <v>122</v>
      </c>
      <c r="H22" t="s">
        <v>63</v>
      </c>
      <c r="I22" t="s">
        <v>73</v>
      </c>
      <c r="J22" s="1">
        <v>2</v>
      </c>
    </row>
    <row r="23" spans="1:7" ht="12.75">
      <c r="A23" s="11"/>
      <c r="B23" s="12"/>
      <c r="C23" s="12"/>
      <c r="D23" s="12"/>
      <c r="E23" s="8"/>
      <c r="F23" s="8"/>
      <c r="G23" s="9"/>
    </row>
    <row r="24" spans="1:7" ht="12.75">
      <c r="A24" s="11"/>
      <c r="B24" s="12"/>
      <c r="C24" s="12"/>
      <c r="D24" s="12"/>
      <c r="E24" s="8"/>
      <c r="F24" s="8"/>
      <c r="G24" s="9"/>
    </row>
    <row r="25" spans="1:7" ht="12.75">
      <c r="A25" s="11"/>
      <c r="B25" s="12"/>
      <c r="C25" s="12"/>
      <c r="D25" s="12"/>
      <c r="E25" s="8"/>
      <c r="F25" s="8"/>
      <c r="G25" s="9"/>
    </row>
    <row r="26" spans="1:7" ht="13.5" thickBot="1">
      <c r="A26" s="13"/>
      <c r="B26" s="14"/>
      <c r="C26" s="14"/>
      <c r="D26" s="14"/>
      <c r="E26" s="15"/>
      <c r="F26" s="15"/>
      <c r="G26" s="16"/>
    </row>
  </sheetData>
  <sheetProtection/>
  <dataValidations count="2">
    <dataValidation type="list" allowBlank="1" showInputMessage="1" showErrorMessage="1" sqref="H1:H65536">
      <formula1>"幼保,小,中,高,高専,大,専,特支,公,青少年,一般"</formula1>
    </dataValidation>
    <dataValidation type="list" allowBlank="1" showInputMessage="1" showErrorMessage="1" sqref="I4:I145">
      <formula1>"浜松市,湖西市,他静岡,県外,主催"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536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17.125" style="1" customWidth="1"/>
    <col min="2" max="2" width="37.125" style="0" customWidth="1"/>
    <col min="3" max="3" width="10.625" style="0" customWidth="1"/>
    <col min="4" max="4" width="46.375" style="0" customWidth="1"/>
    <col min="5" max="5" width="7.625" style="1" customWidth="1"/>
    <col min="6" max="7" width="5.00390625" style="1" customWidth="1"/>
    <col min="8" max="8" width="5.375" style="0" customWidth="1"/>
  </cols>
  <sheetData>
    <row r="1" spans="1:4" ht="12.75">
      <c r="A1" s="1" t="s">
        <v>15</v>
      </c>
      <c r="D1" s="17" t="s">
        <v>301</v>
      </c>
    </row>
    <row r="2" ht="9" customHeight="1" thickBot="1"/>
    <row r="3" spans="1:7" ht="12.75">
      <c r="A3" s="2" t="s">
        <v>5</v>
      </c>
      <c r="B3" s="3" t="s">
        <v>7</v>
      </c>
      <c r="C3" s="4" t="s">
        <v>9</v>
      </c>
      <c r="D3" s="4" t="s">
        <v>206</v>
      </c>
      <c r="E3" s="5" t="s">
        <v>4</v>
      </c>
      <c r="F3" s="6" t="s">
        <v>1</v>
      </c>
      <c r="G3" s="7" t="s">
        <v>2</v>
      </c>
    </row>
    <row r="4" spans="1:13" ht="12.75">
      <c r="A4" s="18" t="s">
        <v>120</v>
      </c>
      <c r="B4" s="19" t="s">
        <v>121</v>
      </c>
      <c r="C4" s="19" t="s">
        <v>166</v>
      </c>
      <c r="D4" s="20"/>
      <c r="E4" s="8" t="s">
        <v>11</v>
      </c>
      <c r="F4" s="8">
        <v>138</v>
      </c>
      <c r="G4" s="9">
        <f>138*2</f>
        <v>276</v>
      </c>
      <c r="H4" s="10" t="s">
        <v>168</v>
      </c>
      <c r="I4" t="s">
        <v>176</v>
      </c>
      <c r="J4" s="1">
        <v>3</v>
      </c>
      <c r="K4" s="58" t="s">
        <v>188</v>
      </c>
      <c r="L4" s="1"/>
      <c r="M4" s="1"/>
    </row>
    <row r="5" spans="1:13" ht="12.75">
      <c r="A5" s="18" t="s">
        <v>239</v>
      </c>
      <c r="B5" s="19" t="s">
        <v>240</v>
      </c>
      <c r="C5" s="19" t="s">
        <v>172</v>
      </c>
      <c r="D5" s="20"/>
      <c r="E5" s="8" t="s">
        <v>11</v>
      </c>
      <c r="F5" s="8">
        <v>23</v>
      </c>
      <c r="G5" s="9">
        <v>46</v>
      </c>
      <c r="H5" s="10" t="s">
        <v>178</v>
      </c>
      <c r="I5" t="s">
        <v>78</v>
      </c>
      <c r="J5" s="1">
        <v>1</v>
      </c>
      <c r="K5" s="1"/>
      <c r="L5" s="1"/>
      <c r="M5" s="1"/>
    </row>
    <row r="6" spans="1:13" ht="12.75">
      <c r="A6" s="11" t="s">
        <v>224</v>
      </c>
      <c r="B6" s="12" t="s">
        <v>225</v>
      </c>
      <c r="C6" s="12" t="s">
        <v>75</v>
      </c>
      <c r="D6" s="12"/>
      <c r="E6" s="8" t="s">
        <v>39</v>
      </c>
      <c r="F6" s="8">
        <v>26</v>
      </c>
      <c r="G6" s="9">
        <v>52</v>
      </c>
      <c r="H6" s="10" t="s">
        <v>202</v>
      </c>
      <c r="I6" t="s">
        <v>74</v>
      </c>
      <c r="J6" s="1" t="s">
        <v>203</v>
      </c>
      <c r="K6" s="1"/>
      <c r="L6" s="1"/>
      <c r="M6" s="1"/>
    </row>
    <row r="7" spans="1:13" ht="12.75">
      <c r="A7" s="11" t="s">
        <v>122</v>
      </c>
      <c r="B7" s="12" t="s">
        <v>123</v>
      </c>
      <c r="C7" s="12" t="s">
        <v>165</v>
      </c>
      <c r="D7" s="12"/>
      <c r="E7" s="8" t="s">
        <v>11</v>
      </c>
      <c r="F7" s="8">
        <v>62</v>
      </c>
      <c r="G7" s="9">
        <v>124</v>
      </c>
      <c r="H7" s="10" t="s">
        <v>63</v>
      </c>
      <c r="I7" t="s">
        <v>72</v>
      </c>
      <c r="J7" s="1">
        <v>2</v>
      </c>
      <c r="K7" s="1"/>
      <c r="L7" s="1"/>
      <c r="M7" s="1"/>
    </row>
    <row r="8" spans="1:13" ht="12.75" customHeight="1">
      <c r="A8" s="11" t="s">
        <v>124</v>
      </c>
      <c r="B8" s="12" t="s">
        <v>125</v>
      </c>
      <c r="C8" s="12" t="s">
        <v>172</v>
      </c>
      <c r="D8" s="12"/>
      <c r="E8" s="8" t="s">
        <v>11</v>
      </c>
      <c r="F8" s="8">
        <v>46</v>
      </c>
      <c r="G8" s="9">
        <f>46*2</f>
        <v>92</v>
      </c>
      <c r="H8" s="10" t="s">
        <v>168</v>
      </c>
      <c r="I8" t="s">
        <v>78</v>
      </c>
      <c r="J8" s="1">
        <v>1</v>
      </c>
      <c r="K8" s="1"/>
      <c r="L8" s="1"/>
      <c r="M8" s="1"/>
    </row>
    <row r="9" spans="1:11" ht="12.75">
      <c r="A9" s="11" t="s">
        <v>159</v>
      </c>
      <c r="B9" s="12" t="s">
        <v>160</v>
      </c>
      <c r="C9" s="12" t="s">
        <v>161</v>
      </c>
      <c r="D9" s="21"/>
      <c r="E9" s="8" t="s">
        <v>11</v>
      </c>
      <c r="F9" s="8">
        <v>27</v>
      </c>
      <c r="G9" s="9">
        <v>54</v>
      </c>
      <c r="H9" s="10" t="s">
        <v>61</v>
      </c>
      <c r="I9" t="s">
        <v>72</v>
      </c>
      <c r="J9" s="1">
        <v>1</v>
      </c>
      <c r="K9" s="1"/>
    </row>
    <row r="10" spans="1:10" ht="12.75">
      <c r="A10" s="11" t="s">
        <v>204</v>
      </c>
      <c r="B10" s="12" t="s">
        <v>205</v>
      </c>
      <c r="C10" s="12" t="s">
        <v>164</v>
      </c>
      <c r="D10" s="21"/>
      <c r="E10" s="8" t="s">
        <v>11</v>
      </c>
      <c r="F10" s="8">
        <v>40</v>
      </c>
      <c r="G10" s="9">
        <v>80</v>
      </c>
      <c r="H10" s="10" t="s">
        <v>202</v>
      </c>
      <c r="I10" t="s">
        <v>72</v>
      </c>
      <c r="J10" s="1" t="s">
        <v>203</v>
      </c>
    </row>
    <row r="11" spans="1:10" ht="12.75">
      <c r="A11" s="11" t="s">
        <v>204</v>
      </c>
      <c r="B11" s="12" t="s">
        <v>238</v>
      </c>
      <c r="C11" s="12" t="s">
        <v>177</v>
      </c>
      <c r="D11" s="21"/>
      <c r="E11" s="8" t="s">
        <v>11</v>
      </c>
      <c r="F11" s="8">
        <v>35</v>
      </c>
      <c r="G11" s="9">
        <v>70</v>
      </c>
      <c r="H11" s="10" t="s">
        <v>202</v>
      </c>
      <c r="I11" t="s">
        <v>78</v>
      </c>
      <c r="J11" s="1" t="s">
        <v>203</v>
      </c>
    </row>
    <row r="12" spans="1:10" ht="12.75">
      <c r="A12" s="11" t="s">
        <v>299</v>
      </c>
      <c r="B12" s="12" t="s">
        <v>300</v>
      </c>
      <c r="C12" s="12" t="s">
        <v>164</v>
      </c>
      <c r="D12" s="21"/>
      <c r="E12" s="8" t="s">
        <v>11</v>
      </c>
      <c r="F12" s="8">
        <v>50</v>
      </c>
      <c r="G12" s="9">
        <v>100</v>
      </c>
      <c r="H12" s="10" t="s">
        <v>202</v>
      </c>
      <c r="I12" t="s">
        <v>72</v>
      </c>
      <c r="J12" s="1" t="s">
        <v>203</v>
      </c>
    </row>
    <row r="13" spans="1:10" ht="12.75">
      <c r="A13" s="11" t="s">
        <v>126</v>
      </c>
      <c r="B13" s="12" t="s">
        <v>187</v>
      </c>
      <c r="C13" s="12" t="s">
        <v>161</v>
      </c>
      <c r="D13" s="21"/>
      <c r="E13" s="8" t="s">
        <v>11</v>
      </c>
      <c r="F13" s="8">
        <v>53</v>
      </c>
      <c r="G13" s="9">
        <v>106</v>
      </c>
      <c r="H13" s="10" t="s">
        <v>61</v>
      </c>
      <c r="I13" t="s">
        <v>72</v>
      </c>
      <c r="J13" s="1">
        <v>1</v>
      </c>
    </row>
    <row r="14" spans="1:10" ht="12.75">
      <c r="A14" s="11" t="s">
        <v>200</v>
      </c>
      <c r="B14" s="12" t="s">
        <v>201</v>
      </c>
      <c r="C14" s="12" t="s">
        <v>161</v>
      </c>
      <c r="D14" s="12"/>
      <c r="E14" s="8" t="s">
        <v>11</v>
      </c>
      <c r="F14" s="8">
        <v>60</v>
      </c>
      <c r="G14" s="9">
        <v>120</v>
      </c>
      <c r="H14" s="10" t="s">
        <v>202</v>
      </c>
      <c r="I14" t="s">
        <v>176</v>
      </c>
      <c r="J14" s="1" t="s">
        <v>203</v>
      </c>
    </row>
    <row r="15" spans="1:10" ht="12.75">
      <c r="A15" s="11" t="s">
        <v>200</v>
      </c>
      <c r="B15" s="12" t="s">
        <v>226</v>
      </c>
      <c r="C15" s="12" t="s">
        <v>227</v>
      </c>
      <c r="D15" s="12"/>
      <c r="E15" s="8" t="s">
        <v>39</v>
      </c>
      <c r="F15" s="8">
        <v>40</v>
      </c>
      <c r="G15" s="9">
        <v>80</v>
      </c>
      <c r="H15" s="10" t="s">
        <v>202</v>
      </c>
      <c r="I15" t="s">
        <v>76</v>
      </c>
      <c r="J15" s="1" t="s">
        <v>203</v>
      </c>
    </row>
    <row r="16" spans="1:10" ht="12.75">
      <c r="A16" s="11" t="s">
        <v>200</v>
      </c>
      <c r="B16" s="12" t="s">
        <v>279</v>
      </c>
      <c r="C16" s="12" t="s">
        <v>227</v>
      </c>
      <c r="D16" s="12"/>
      <c r="E16" s="8" t="s">
        <v>39</v>
      </c>
      <c r="F16" s="8">
        <v>50</v>
      </c>
      <c r="G16" s="9">
        <v>100</v>
      </c>
      <c r="H16" s="10" t="s">
        <v>202</v>
      </c>
      <c r="I16" t="s">
        <v>76</v>
      </c>
      <c r="J16" s="1" t="s">
        <v>203</v>
      </c>
    </row>
    <row r="17" spans="1:10" ht="12.75">
      <c r="A17" s="11">
        <v>7.23</v>
      </c>
      <c r="B17" s="12" t="s">
        <v>228</v>
      </c>
      <c r="C17" s="12" t="s">
        <v>227</v>
      </c>
      <c r="D17" s="12"/>
      <c r="E17" s="8" t="s">
        <v>38</v>
      </c>
      <c r="F17" s="8">
        <v>40</v>
      </c>
      <c r="G17" s="9">
        <v>40</v>
      </c>
      <c r="H17" s="10" t="s">
        <v>202</v>
      </c>
      <c r="I17" t="s">
        <v>76</v>
      </c>
      <c r="J17" s="1" t="s">
        <v>203</v>
      </c>
    </row>
    <row r="18" spans="1:10" ht="12.75">
      <c r="A18" s="11" t="s">
        <v>127</v>
      </c>
      <c r="B18" s="12" t="s">
        <v>128</v>
      </c>
      <c r="C18" s="12" t="s">
        <v>172</v>
      </c>
      <c r="D18" s="12"/>
      <c r="E18" s="8" t="s">
        <v>11</v>
      </c>
      <c r="F18" s="8">
        <v>103</v>
      </c>
      <c r="G18" s="9">
        <v>206</v>
      </c>
      <c r="H18" s="10" t="s">
        <v>168</v>
      </c>
      <c r="I18" t="s">
        <v>173</v>
      </c>
      <c r="J18" s="1">
        <v>2</v>
      </c>
    </row>
    <row r="19" spans="1:10" ht="12.75">
      <c r="A19" s="11" t="s">
        <v>229</v>
      </c>
      <c r="B19" s="12" t="s">
        <v>228</v>
      </c>
      <c r="C19" s="12" t="s">
        <v>227</v>
      </c>
      <c r="D19" s="12"/>
      <c r="E19" s="8" t="s">
        <v>230</v>
      </c>
      <c r="F19" s="8">
        <v>40</v>
      </c>
      <c r="G19" s="9">
        <v>200</v>
      </c>
      <c r="H19" s="10" t="s">
        <v>202</v>
      </c>
      <c r="I19" t="s">
        <v>76</v>
      </c>
      <c r="J19" s="1" t="s">
        <v>203</v>
      </c>
    </row>
    <row r="20" spans="1:10" ht="12.75">
      <c r="A20" s="11" t="s">
        <v>231</v>
      </c>
      <c r="B20" s="12" t="s">
        <v>232</v>
      </c>
      <c r="C20" s="12" t="s">
        <v>233</v>
      </c>
      <c r="D20" s="12"/>
      <c r="E20" s="8" t="s">
        <v>40</v>
      </c>
      <c r="F20" s="8">
        <v>80</v>
      </c>
      <c r="G20" s="9">
        <v>240</v>
      </c>
      <c r="H20" s="10" t="s">
        <v>202</v>
      </c>
      <c r="I20" t="s">
        <v>173</v>
      </c>
      <c r="J20" s="1" t="s">
        <v>203</v>
      </c>
    </row>
    <row r="21" spans="1:10" ht="12.75">
      <c r="A21" s="11" t="s">
        <v>129</v>
      </c>
      <c r="B21" s="12" t="s">
        <v>130</v>
      </c>
      <c r="C21" s="12" t="s">
        <v>179</v>
      </c>
      <c r="D21" s="12"/>
      <c r="E21" s="8" t="s">
        <v>11</v>
      </c>
      <c r="F21" s="8">
        <v>25</v>
      </c>
      <c r="G21" s="9">
        <v>50</v>
      </c>
      <c r="H21" s="10" t="s">
        <v>61</v>
      </c>
      <c r="I21" t="s">
        <v>76</v>
      </c>
      <c r="J21" s="1">
        <v>2</v>
      </c>
    </row>
    <row r="22" spans="1:10" ht="12.75">
      <c r="A22" s="11" t="s">
        <v>265</v>
      </c>
      <c r="B22" s="12" t="s">
        <v>266</v>
      </c>
      <c r="C22" s="12" t="s">
        <v>171</v>
      </c>
      <c r="D22" s="12"/>
      <c r="E22" s="8" t="s">
        <v>11</v>
      </c>
      <c r="F22" s="8">
        <v>30</v>
      </c>
      <c r="G22" s="9">
        <v>60</v>
      </c>
      <c r="H22" s="10" t="s">
        <v>202</v>
      </c>
      <c r="I22" t="s">
        <v>72</v>
      </c>
      <c r="J22" s="1" t="s">
        <v>203</v>
      </c>
    </row>
    <row r="23" spans="1:10" ht="12.75">
      <c r="A23" s="11" t="s">
        <v>234</v>
      </c>
      <c r="B23" s="12" t="s">
        <v>235</v>
      </c>
      <c r="C23" s="12" t="s">
        <v>169</v>
      </c>
      <c r="D23" s="12"/>
      <c r="E23" s="8" t="s">
        <v>11</v>
      </c>
      <c r="F23" s="8">
        <v>25</v>
      </c>
      <c r="G23" s="9">
        <v>50</v>
      </c>
      <c r="H23" s="10" t="s">
        <v>202</v>
      </c>
      <c r="I23" t="s">
        <v>72</v>
      </c>
      <c r="J23" s="1" t="s">
        <v>203</v>
      </c>
    </row>
    <row r="24" spans="1:10" ht="12.75">
      <c r="A24" s="11" t="s">
        <v>234</v>
      </c>
      <c r="B24" s="12" t="s">
        <v>236</v>
      </c>
      <c r="C24" s="12" t="s">
        <v>237</v>
      </c>
      <c r="D24" s="12"/>
      <c r="E24" s="8" t="s">
        <v>11</v>
      </c>
      <c r="F24" s="8">
        <v>80</v>
      </c>
      <c r="G24" s="9">
        <v>160</v>
      </c>
      <c r="H24" s="10" t="s">
        <v>202</v>
      </c>
      <c r="I24" t="s">
        <v>173</v>
      </c>
      <c r="J24" s="1" t="s">
        <v>203</v>
      </c>
    </row>
    <row r="65536" ht="12.75">
      <c r="E65536" s="8"/>
    </row>
  </sheetData>
  <sheetProtection/>
  <dataValidations count="2">
    <dataValidation type="list" allowBlank="1" showInputMessage="1" showErrorMessage="1" sqref="H1:H65536">
      <formula1>"幼保,小,中,高,高専,大,専,特支,公,青少年,一般"</formula1>
    </dataValidation>
    <dataValidation type="list" allowBlank="1" showInputMessage="1" showErrorMessage="1" sqref="I4:I137">
      <formula1>"浜松市,湖西市,他静岡,県外,主催"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17.125" style="1" customWidth="1"/>
    <col min="2" max="2" width="37.125" style="0" customWidth="1"/>
    <col min="3" max="3" width="10.625" style="0" customWidth="1"/>
    <col min="4" max="4" width="46.375" style="0" customWidth="1"/>
    <col min="5" max="5" width="7.625" style="1" customWidth="1"/>
    <col min="6" max="7" width="5.00390625" style="1" customWidth="1"/>
    <col min="8" max="10" width="6.25390625" style="0" customWidth="1"/>
  </cols>
  <sheetData>
    <row r="1" spans="1:4" ht="12.75">
      <c r="A1" s="1" t="s">
        <v>20</v>
      </c>
      <c r="D1" s="17" t="s">
        <v>315</v>
      </c>
    </row>
    <row r="2" ht="9" customHeight="1" thickBot="1"/>
    <row r="3" spans="1:7" ht="12.75">
      <c r="A3" s="2" t="s">
        <v>5</v>
      </c>
      <c r="B3" s="3" t="s">
        <v>7</v>
      </c>
      <c r="C3" s="4" t="s">
        <v>9</v>
      </c>
      <c r="D3" s="4" t="s">
        <v>8</v>
      </c>
      <c r="E3" s="5" t="s">
        <v>4</v>
      </c>
      <c r="F3" s="6" t="s">
        <v>1</v>
      </c>
      <c r="G3" s="7" t="s">
        <v>2</v>
      </c>
    </row>
    <row r="4" spans="1:10" ht="12.75">
      <c r="A4" s="18" t="s">
        <v>287</v>
      </c>
      <c r="B4" s="19" t="s">
        <v>288</v>
      </c>
      <c r="C4" s="55" t="s">
        <v>289</v>
      </c>
      <c r="D4" s="20"/>
      <c r="E4" s="8" t="s">
        <v>40</v>
      </c>
      <c r="F4" s="8">
        <v>80</v>
      </c>
      <c r="G4" s="9">
        <v>240</v>
      </c>
      <c r="H4" s="10" t="s">
        <v>81</v>
      </c>
      <c r="I4" t="s">
        <v>290</v>
      </c>
      <c r="J4" s="1" t="s">
        <v>243</v>
      </c>
    </row>
    <row r="5" spans="1:10" ht="12.75">
      <c r="A5" s="18" t="s">
        <v>284</v>
      </c>
      <c r="B5" s="19" t="s">
        <v>285</v>
      </c>
      <c r="C5" s="55" t="s">
        <v>166</v>
      </c>
      <c r="D5" s="20"/>
      <c r="E5" s="8" t="s">
        <v>39</v>
      </c>
      <c r="F5" s="8">
        <v>70</v>
      </c>
      <c r="G5" s="9">
        <v>140</v>
      </c>
      <c r="H5" s="10" t="s">
        <v>286</v>
      </c>
      <c r="I5" t="s">
        <v>176</v>
      </c>
      <c r="J5" s="1" t="s">
        <v>243</v>
      </c>
    </row>
    <row r="6" spans="1:10" ht="12.75">
      <c r="A6" s="18" t="s">
        <v>297</v>
      </c>
      <c r="B6" s="19" t="s">
        <v>298</v>
      </c>
      <c r="C6" s="55" t="s">
        <v>166</v>
      </c>
      <c r="D6" s="20"/>
      <c r="E6" s="8" t="s">
        <v>39</v>
      </c>
      <c r="F6" s="8">
        <v>50</v>
      </c>
      <c r="G6" s="9">
        <v>100</v>
      </c>
      <c r="H6" s="10" t="s">
        <v>286</v>
      </c>
      <c r="I6" t="s">
        <v>176</v>
      </c>
      <c r="J6" s="1" t="s">
        <v>243</v>
      </c>
    </row>
    <row r="7" spans="1:13" ht="12.75">
      <c r="A7" s="18" t="s">
        <v>156</v>
      </c>
      <c r="B7" s="19" t="s">
        <v>157</v>
      </c>
      <c r="C7" s="55" t="s">
        <v>158</v>
      </c>
      <c r="D7" s="20"/>
      <c r="E7" s="8" t="s">
        <v>39</v>
      </c>
      <c r="F7" s="8">
        <v>120</v>
      </c>
      <c r="G7" s="9">
        <v>240</v>
      </c>
      <c r="H7" s="10" t="s">
        <v>81</v>
      </c>
      <c r="I7" t="s">
        <v>78</v>
      </c>
      <c r="J7" s="1">
        <v>1</v>
      </c>
      <c r="K7" s="1"/>
      <c r="L7" s="1"/>
      <c r="M7" s="1"/>
    </row>
    <row r="8" spans="1:13" ht="12.75">
      <c r="A8" s="18" t="s">
        <v>258</v>
      </c>
      <c r="B8" s="19" t="s">
        <v>259</v>
      </c>
      <c r="C8" s="19" t="s">
        <v>161</v>
      </c>
      <c r="D8" s="20"/>
      <c r="E8" s="8" t="s">
        <v>260</v>
      </c>
      <c r="F8" s="8" t="s">
        <v>262</v>
      </c>
      <c r="G8" s="9" t="s">
        <v>262</v>
      </c>
      <c r="H8" s="10" t="s">
        <v>261</v>
      </c>
      <c r="I8" t="s">
        <v>72</v>
      </c>
      <c r="J8" s="1">
        <v>1</v>
      </c>
      <c r="K8" s="1"/>
      <c r="L8" s="1"/>
      <c r="M8" s="1"/>
    </row>
    <row r="9" spans="1:13" ht="12.75">
      <c r="A9" s="18" t="s">
        <v>131</v>
      </c>
      <c r="B9" s="19" t="s">
        <v>132</v>
      </c>
      <c r="C9" s="19" t="s">
        <v>161</v>
      </c>
      <c r="D9" s="20"/>
      <c r="E9" s="8" t="s">
        <v>39</v>
      </c>
      <c r="F9" s="8">
        <v>28</v>
      </c>
      <c r="G9" s="9">
        <v>56</v>
      </c>
      <c r="H9" s="10" t="s">
        <v>61</v>
      </c>
      <c r="I9" t="s">
        <v>72</v>
      </c>
      <c r="J9" s="1">
        <v>1</v>
      </c>
      <c r="K9" s="1"/>
      <c r="L9" s="1"/>
      <c r="M9" s="1"/>
    </row>
    <row r="10" spans="1:13" ht="12.75">
      <c r="A10" s="18" t="s">
        <v>313</v>
      </c>
      <c r="B10" s="12" t="s">
        <v>314</v>
      </c>
      <c r="C10" s="12" t="s">
        <v>221</v>
      </c>
      <c r="D10" s="21"/>
      <c r="E10" s="8" t="s">
        <v>40</v>
      </c>
      <c r="F10" s="8">
        <v>50</v>
      </c>
      <c r="G10" s="9">
        <v>150</v>
      </c>
      <c r="H10" s="10" t="s">
        <v>202</v>
      </c>
      <c r="I10" t="s">
        <v>76</v>
      </c>
      <c r="J10" s="1" t="s">
        <v>243</v>
      </c>
      <c r="K10" s="1"/>
      <c r="L10" s="1"/>
      <c r="M10" s="1"/>
    </row>
    <row r="11" spans="1:13" ht="12.75">
      <c r="A11" s="18" t="s">
        <v>280</v>
      </c>
      <c r="B11" s="12" t="s">
        <v>281</v>
      </c>
      <c r="C11" s="12" t="s">
        <v>227</v>
      </c>
      <c r="D11" s="21"/>
      <c r="E11" s="8" t="s">
        <v>41</v>
      </c>
      <c r="F11" s="8">
        <v>10</v>
      </c>
      <c r="G11" s="9">
        <v>40</v>
      </c>
      <c r="H11" s="10" t="s">
        <v>202</v>
      </c>
      <c r="I11" t="s">
        <v>76</v>
      </c>
      <c r="J11" s="1" t="s">
        <v>243</v>
      </c>
      <c r="K11" s="1"/>
      <c r="L11" s="1"/>
      <c r="M11" s="1"/>
    </row>
    <row r="12" spans="1:13" ht="12.75">
      <c r="A12" s="18" t="s">
        <v>291</v>
      </c>
      <c r="B12" s="12" t="s">
        <v>292</v>
      </c>
      <c r="C12" s="12" t="s">
        <v>233</v>
      </c>
      <c r="D12" s="21"/>
      <c r="E12" s="8" t="s">
        <v>39</v>
      </c>
      <c r="F12" s="8">
        <v>70</v>
      </c>
      <c r="G12" s="9">
        <v>140</v>
      </c>
      <c r="H12" s="10" t="s">
        <v>286</v>
      </c>
      <c r="I12" t="s">
        <v>173</v>
      </c>
      <c r="J12" s="1" t="s">
        <v>243</v>
      </c>
      <c r="K12" s="1"/>
      <c r="L12" s="1"/>
      <c r="M12" s="1"/>
    </row>
    <row r="13" spans="1:10" ht="12.75">
      <c r="A13" s="11">
        <v>8.28</v>
      </c>
      <c r="B13" s="12" t="s">
        <v>228</v>
      </c>
      <c r="C13" s="12" t="s">
        <v>227</v>
      </c>
      <c r="D13" s="12"/>
      <c r="E13" s="8" t="s">
        <v>38</v>
      </c>
      <c r="F13" s="8">
        <v>40</v>
      </c>
      <c r="G13" s="9">
        <v>40</v>
      </c>
      <c r="H13" s="10" t="s">
        <v>202</v>
      </c>
      <c r="I13" t="s">
        <v>76</v>
      </c>
      <c r="J13" s="1" t="s">
        <v>203</v>
      </c>
    </row>
    <row r="14" spans="1:10" ht="12.75">
      <c r="A14" s="11"/>
      <c r="B14" s="12"/>
      <c r="C14" s="12"/>
      <c r="D14" s="12"/>
      <c r="E14" s="8"/>
      <c r="F14" s="8"/>
      <c r="G14" s="9"/>
      <c r="J14" s="1"/>
    </row>
    <row r="15" spans="1:10" ht="12.75">
      <c r="A15" s="11"/>
      <c r="B15" s="12"/>
      <c r="C15" s="12"/>
      <c r="D15" s="12"/>
      <c r="E15" s="8"/>
      <c r="F15" s="8"/>
      <c r="G15" s="9"/>
      <c r="J15" s="1"/>
    </row>
    <row r="16" spans="1:10" ht="12.75">
      <c r="A16" s="11"/>
      <c r="B16" s="12"/>
      <c r="C16" s="12"/>
      <c r="D16" s="12"/>
      <c r="E16" s="8"/>
      <c r="F16" s="8"/>
      <c r="G16" s="9"/>
      <c r="J16" s="1"/>
    </row>
    <row r="17" spans="1:10" ht="12.75">
      <c r="A17" s="11"/>
      <c r="B17" s="12"/>
      <c r="C17" s="12"/>
      <c r="D17" s="12"/>
      <c r="E17" s="8"/>
      <c r="F17" s="8"/>
      <c r="G17" s="9"/>
      <c r="J17" s="1"/>
    </row>
    <row r="18" spans="1:10" ht="12.75">
      <c r="A18" s="11"/>
      <c r="B18" s="12"/>
      <c r="C18" s="12"/>
      <c r="D18" s="12"/>
      <c r="E18" s="8"/>
      <c r="F18" s="8"/>
      <c r="G18" s="9"/>
      <c r="J18" s="1"/>
    </row>
    <row r="19" spans="1:10" ht="12.75">
      <c r="A19" s="11"/>
      <c r="B19" s="12"/>
      <c r="C19" s="12"/>
      <c r="D19" s="12"/>
      <c r="E19" s="8"/>
      <c r="F19" s="8"/>
      <c r="G19" s="9"/>
      <c r="J19" s="1"/>
    </row>
    <row r="20" spans="1:10" ht="12.75">
      <c r="A20" s="11"/>
      <c r="B20" s="12"/>
      <c r="C20" s="12"/>
      <c r="D20" s="12"/>
      <c r="E20" s="8"/>
      <c r="F20" s="8"/>
      <c r="G20" s="9"/>
      <c r="J20" s="1"/>
    </row>
    <row r="21" spans="1:10" ht="12.75">
      <c r="A21" s="11"/>
      <c r="B21" s="12"/>
      <c r="C21" s="12"/>
      <c r="D21" s="12"/>
      <c r="E21" s="8"/>
      <c r="F21" s="8"/>
      <c r="G21" s="9"/>
      <c r="J21" s="1"/>
    </row>
    <row r="22" spans="1:10" ht="13.5" thickBot="1">
      <c r="A22" s="13"/>
      <c r="B22" s="14"/>
      <c r="C22" s="14"/>
      <c r="D22" s="14"/>
      <c r="E22" s="15"/>
      <c r="F22" s="15"/>
      <c r="G22" s="16"/>
      <c r="J22" s="1"/>
    </row>
    <row r="23" ht="12.75">
      <c r="J23" s="1"/>
    </row>
  </sheetData>
  <sheetProtection/>
  <dataValidations count="2">
    <dataValidation type="list" allowBlank="1" showInputMessage="1" showErrorMessage="1" sqref="H1:H65536">
      <formula1>"幼保,小,中,高,高専,大,専,特支,公,青少年,一般"</formula1>
    </dataValidation>
    <dataValidation type="list" allowBlank="1" showInputMessage="1" showErrorMessage="1" sqref="I4:I141">
      <formula1>"浜松市,湖西市,他静岡,県外,主催"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17.125" style="1" customWidth="1"/>
    <col min="2" max="2" width="37.125" style="0" customWidth="1"/>
    <col min="3" max="3" width="10.625" style="0" customWidth="1"/>
    <col min="4" max="4" width="46.375" style="0" customWidth="1"/>
    <col min="5" max="5" width="7.625" style="1" customWidth="1"/>
    <col min="6" max="7" width="5.00390625" style="1" customWidth="1"/>
    <col min="8" max="8" width="5.375" style="0" customWidth="1"/>
  </cols>
  <sheetData>
    <row r="1" spans="1:4" ht="12.75">
      <c r="A1" s="1" t="s">
        <v>21</v>
      </c>
      <c r="D1" s="17" t="s">
        <v>319</v>
      </c>
    </row>
    <row r="2" ht="9" customHeight="1" thickBot="1"/>
    <row r="3" spans="1:7" ht="12.75">
      <c r="A3" s="2" t="s">
        <v>5</v>
      </c>
      <c r="B3" s="3" t="s">
        <v>7</v>
      </c>
      <c r="C3" s="4" t="s">
        <v>9</v>
      </c>
      <c r="D3" s="4" t="s">
        <v>8</v>
      </c>
      <c r="E3" s="5" t="s">
        <v>4</v>
      </c>
      <c r="F3" s="6" t="s">
        <v>1</v>
      </c>
      <c r="G3" s="7" t="s">
        <v>2</v>
      </c>
    </row>
    <row r="4" spans="1:13" ht="12.75">
      <c r="A4" s="18" t="s">
        <v>133</v>
      </c>
      <c r="B4" s="19" t="s">
        <v>134</v>
      </c>
      <c r="C4" s="19" t="s">
        <v>186</v>
      </c>
      <c r="D4" s="20"/>
      <c r="E4" s="8" t="s">
        <v>11</v>
      </c>
      <c r="F4" s="8">
        <v>30</v>
      </c>
      <c r="G4" s="9">
        <v>60</v>
      </c>
      <c r="H4" s="10" t="s">
        <v>61</v>
      </c>
      <c r="I4" t="s">
        <v>76</v>
      </c>
      <c r="J4" s="1">
        <v>3</v>
      </c>
      <c r="K4" s="1"/>
      <c r="L4" s="1"/>
      <c r="M4" s="1"/>
    </row>
    <row r="5" spans="1:13" ht="12.75">
      <c r="A5" s="11">
        <v>9.2</v>
      </c>
      <c r="B5" s="12" t="s">
        <v>135</v>
      </c>
      <c r="C5" s="12" t="s">
        <v>171</v>
      </c>
      <c r="D5" s="12"/>
      <c r="E5" s="8" t="s">
        <v>38</v>
      </c>
      <c r="F5" s="8">
        <v>34</v>
      </c>
      <c r="G5" s="9">
        <v>34</v>
      </c>
      <c r="H5" s="10" t="s">
        <v>61</v>
      </c>
      <c r="I5" t="s">
        <v>72</v>
      </c>
      <c r="J5" s="1">
        <v>1</v>
      </c>
      <c r="K5" s="1"/>
      <c r="L5" s="1"/>
      <c r="M5" s="1"/>
    </row>
    <row r="6" spans="1:13" ht="12.75">
      <c r="A6" s="11" t="s">
        <v>294</v>
      </c>
      <c r="B6" s="12" t="s">
        <v>295</v>
      </c>
      <c r="C6" s="12" t="s">
        <v>296</v>
      </c>
      <c r="D6" s="12"/>
      <c r="E6" s="8" t="s">
        <v>40</v>
      </c>
      <c r="F6" s="8">
        <v>10</v>
      </c>
      <c r="G6" s="9">
        <v>30</v>
      </c>
      <c r="H6" s="10" t="s">
        <v>215</v>
      </c>
      <c r="I6" t="s">
        <v>76</v>
      </c>
      <c r="J6" s="1" t="s">
        <v>243</v>
      </c>
      <c r="K6" s="1"/>
      <c r="L6" s="1"/>
      <c r="M6" s="1"/>
    </row>
    <row r="7" spans="1:13" ht="12.75">
      <c r="A7" s="11" t="s">
        <v>316</v>
      </c>
      <c r="B7" s="12" t="s">
        <v>317</v>
      </c>
      <c r="C7" s="12" t="s">
        <v>318</v>
      </c>
      <c r="D7" s="12"/>
      <c r="E7" s="8" t="s">
        <v>11</v>
      </c>
      <c r="F7" s="8">
        <v>21</v>
      </c>
      <c r="G7" s="9">
        <v>42</v>
      </c>
      <c r="H7" s="10" t="s">
        <v>63</v>
      </c>
      <c r="I7" t="s">
        <v>78</v>
      </c>
      <c r="J7" s="1" t="s">
        <v>243</v>
      </c>
      <c r="K7" s="1"/>
      <c r="L7" s="1"/>
      <c r="M7" s="1"/>
    </row>
    <row r="8" spans="1:13" ht="12.75">
      <c r="A8" s="11" t="s">
        <v>136</v>
      </c>
      <c r="B8" s="12" t="s">
        <v>137</v>
      </c>
      <c r="C8" s="12" t="s">
        <v>179</v>
      </c>
      <c r="D8" s="12"/>
      <c r="E8" s="8" t="s">
        <v>11</v>
      </c>
      <c r="F8" s="8">
        <v>43</v>
      </c>
      <c r="G8" s="9">
        <v>86</v>
      </c>
      <c r="H8" s="10" t="s">
        <v>181</v>
      </c>
      <c r="I8" t="s">
        <v>76</v>
      </c>
      <c r="J8" s="1">
        <v>1</v>
      </c>
      <c r="K8" s="1"/>
      <c r="L8" s="1"/>
      <c r="M8" s="1"/>
    </row>
    <row r="9" spans="1:13" ht="12.75">
      <c r="A9" s="11" t="s">
        <v>282</v>
      </c>
      <c r="B9" s="12" t="s">
        <v>283</v>
      </c>
      <c r="C9" s="12" t="s">
        <v>161</v>
      </c>
      <c r="D9" s="12"/>
      <c r="E9" s="8" t="s">
        <v>11</v>
      </c>
      <c r="F9" s="8">
        <v>40</v>
      </c>
      <c r="G9" s="9">
        <v>80</v>
      </c>
      <c r="H9" s="10" t="s">
        <v>202</v>
      </c>
      <c r="I9" t="s">
        <v>72</v>
      </c>
      <c r="J9" s="1" t="s">
        <v>243</v>
      </c>
      <c r="K9" s="1"/>
      <c r="L9" s="1"/>
      <c r="M9" s="1"/>
    </row>
    <row r="10" spans="1:13" ht="12.75">
      <c r="A10" s="11" t="s">
        <v>282</v>
      </c>
      <c r="B10" s="12" t="s">
        <v>293</v>
      </c>
      <c r="C10" s="12" t="s">
        <v>177</v>
      </c>
      <c r="D10" s="12"/>
      <c r="E10" s="8" t="s">
        <v>11</v>
      </c>
      <c r="F10" s="8">
        <v>40</v>
      </c>
      <c r="G10" s="9">
        <v>80</v>
      </c>
      <c r="H10" s="10" t="s">
        <v>202</v>
      </c>
      <c r="I10" t="s">
        <v>78</v>
      </c>
      <c r="J10" s="1" t="s">
        <v>243</v>
      </c>
      <c r="K10" s="1"/>
      <c r="L10" s="1"/>
      <c r="M10" s="1"/>
    </row>
    <row r="11" spans="1:13" ht="12.75">
      <c r="A11" s="11" t="s">
        <v>138</v>
      </c>
      <c r="B11" s="12" t="s">
        <v>139</v>
      </c>
      <c r="C11" s="12" t="s">
        <v>165</v>
      </c>
      <c r="D11" s="21"/>
      <c r="E11" s="8" t="s">
        <v>11</v>
      </c>
      <c r="F11" s="8">
        <v>47</v>
      </c>
      <c r="G11" s="9">
        <v>94</v>
      </c>
      <c r="H11" s="10" t="s">
        <v>181</v>
      </c>
      <c r="I11" t="s">
        <v>72</v>
      </c>
      <c r="J11" s="1">
        <v>1</v>
      </c>
      <c r="K11" s="1"/>
      <c r="L11" s="1"/>
      <c r="M11" s="1"/>
    </row>
    <row r="12" spans="1:13" ht="12.75">
      <c r="A12" s="11" t="s">
        <v>140</v>
      </c>
      <c r="B12" s="12" t="s">
        <v>141</v>
      </c>
      <c r="C12" s="12" t="s">
        <v>172</v>
      </c>
      <c r="D12" s="12"/>
      <c r="E12" s="8" t="s">
        <v>11</v>
      </c>
      <c r="F12" s="8">
        <v>89</v>
      </c>
      <c r="G12" s="9">
        <f>89*2</f>
        <v>178</v>
      </c>
      <c r="H12" s="10" t="s">
        <v>170</v>
      </c>
      <c r="I12" t="s">
        <v>79</v>
      </c>
      <c r="J12" s="1">
        <v>1</v>
      </c>
      <c r="K12" s="1"/>
      <c r="L12" s="1"/>
      <c r="M12" s="1"/>
    </row>
    <row r="13" spans="1:13" ht="12.75">
      <c r="A13" s="11" t="s">
        <v>277</v>
      </c>
      <c r="B13" s="12" t="s">
        <v>278</v>
      </c>
      <c r="C13" s="12" t="s">
        <v>227</v>
      </c>
      <c r="D13" s="12"/>
      <c r="E13" s="8" t="s">
        <v>11</v>
      </c>
      <c r="F13" s="8">
        <v>200</v>
      </c>
      <c r="G13" s="9">
        <v>400</v>
      </c>
      <c r="H13" s="10" t="s">
        <v>202</v>
      </c>
      <c r="I13" t="s">
        <v>76</v>
      </c>
      <c r="J13" s="1" t="s">
        <v>243</v>
      </c>
      <c r="K13" s="1"/>
      <c r="L13" s="1"/>
      <c r="M13" s="1"/>
    </row>
    <row r="14" spans="1:10" ht="12.75">
      <c r="A14" s="11" t="s">
        <v>142</v>
      </c>
      <c r="B14" s="12" t="s">
        <v>143</v>
      </c>
      <c r="C14" s="12" t="s">
        <v>166</v>
      </c>
      <c r="D14" s="12"/>
      <c r="E14" s="8" t="s">
        <v>11</v>
      </c>
      <c r="F14" s="8">
        <v>148</v>
      </c>
      <c r="G14" s="9">
        <f>148*2</f>
        <v>296</v>
      </c>
      <c r="H14" s="10" t="s">
        <v>57</v>
      </c>
      <c r="I14" t="s">
        <v>72</v>
      </c>
      <c r="J14">
        <v>1</v>
      </c>
    </row>
    <row r="15" spans="1:10" ht="12.75">
      <c r="A15" s="11" t="s">
        <v>241</v>
      </c>
      <c r="B15" s="12" t="s">
        <v>242</v>
      </c>
      <c r="C15" s="12" t="s">
        <v>166</v>
      </c>
      <c r="D15" s="12"/>
      <c r="E15" s="8" t="s">
        <v>11</v>
      </c>
      <c r="F15" s="8">
        <v>7</v>
      </c>
      <c r="G15" s="9">
        <v>14</v>
      </c>
      <c r="H15" s="10" t="s">
        <v>181</v>
      </c>
      <c r="I15" t="s">
        <v>72</v>
      </c>
      <c r="J15" s="10" t="s">
        <v>243</v>
      </c>
    </row>
    <row r="16" spans="1:7" ht="12.75">
      <c r="A16" s="11"/>
      <c r="B16" s="12"/>
      <c r="C16" s="12"/>
      <c r="D16" s="12"/>
      <c r="E16" s="8"/>
      <c r="F16" s="8"/>
      <c r="G16" s="9"/>
    </row>
    <row r="17" spans="1:7" ht="12.75">
      <c r="A17" s="11"/>
      <c r="B17" s="12"/>
      <c r="C17" s="12"/>
      <c r="D17" s="12"/>
      <c r="E17" s="8"/>
      <c r="F17" s="8"/>
      <c r="G17" s="9"/>
    </row>
    <row r="18" spans="1:7" ht="12.75">
      <c r="A18" s="11"/>
      <c r="B18" s="12"/>
      <c r="C18" s="12"/>
      <c r="D18" s="12"/>
      <c r="E18" s="8"/>
      <c r="F18" s="8"/>
      <c r="G18" s="9"/>
    </row>
    <row r="19" spans="1:7" ht="12.75">
      <c r="A19" s="11"/>
      <c r="B19" s="12"/>
      <c r="C19" s="12"/>
      <c r="D19" s="12"/>
      <c r="E19" s="8"/>
      <c r="F19" s="8"/>
      <c r="G19" s="9"/>
    </row>
    <row r="20" spans="1:7" ht="12.75">
      <c r="A20" s="11"/>
      <c r="B20" s="12"/>
      <c r="C20" s="12"/>
      <c r="D20" s="12"/>
      <c r="E20" s="8"/>
      <c r="F20" s="8"/>
      <c r="G20" s="9"/>
    </row>
    <row r="21" spans="1:7" ht="12.75">
      <c r="A21" s="11"/>
      <c r="B21" s="12"/>
      <c r="C21" s="12"/>
      <c r="D21" s="12"/>
      <c r="E21" s="8"/>
      <c r="F21" s="8"/>
      <c r="G21" s="9"/>
    </row>
    <row r="22" spans="1:7" ht="12.75">
      <c r="A22" s="11"/>
      <c r="B22" s="12"/>
      <c r="C22" s="12"/>
      <c r="D22" s="12"/>
      <c r="E22" s="8"/>
      <c r="F22" s="8"/>
      <c r="G22" s="9"/>
    </row>
    <row r="23" spans="1:7" ht="13.5" thickBot="1">
      <c r="A23" s="13"/>
      <c r="B23" s="14"/>
      <c r="C23" s="14"/>
      <c r="D23" s="14"/>
      <c r="E23" s="15"/>
      <c r="F23" s="15"/>
      <c r="G23" s="16"/>
    </row>
  </sheetData>
  <sheetProtection/>
  <dataValidations count="2">
    <dataValidation type="list" allowBlank="1" showInputMessage="1" showErrorMessage="1" sqref="H1:H65536">
      <formula1>"幼保,小,中,高,高専,大,専,特支,公,青少年,一般"</formula1>
    </dataValidation>
    <dataValidation type="list" allowBlank="1" showInputMessage="1" showErrorMessage="1" sqref="I4:I142">
      <formula1>"浜松市,湖西市,他静岡,県外,主催"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17.125" style="1" customWidth="1"/>
    <col min="2" max="2" width="37.125" style="0" customWidth="1"/>
    <col min="3" max="3" width="10.625" style="0" customWidth="1"/>
    <col min="4" max="4" width="46.375" style="0" customWidth="1"/>
    <col min="5" max="5" width="7.625" style="1" customWidth="1"/>
    <col min="6" max="7" width="5.00390625" style="1" customWidth="1"/>
    <col min="8" max="8" width="5.375" style="0" customWidth="1"/>
  </cols>
  <sheetData>
    <row r="1" spans="1:4" ht="12.75">
      <c r="A1" s="1" t="s">
        <v>22</v>
      </c>
      <c r="D1" s="17" t="s">
        <v>322</v>
      </c>
    </row>
    <row r="2" ht="9" customHeight="1" thickBot="1"/>
    <row r="3" spans="1:7" ht="12.75">
      <c r="A3" s="2" t="s">
        <v>5</v>
      </c>
      <c r="B3" s="3" t="s">
        <v>7</v>
      </c>
      <c r="C3" s="4" t="s">
        <v>9</v>
      </c>
      <c r="D3" s="4" t="s">
        <v>8</v>
      </c>
      <c r="E3" s="5" t="s">
        <v>4</v>
      </c>
      <c r="F3" s="6" t="s">
        <v>1</v>
      </c>
      <c r="G3" s="7" t="s">
        <v>2</v>
      </c>
    </row>
    <row r="4" spans="1:13" ht="12.75">
      <c r="A4" s="18" t="s">
        <v>144</v>
      </c>
      <c r="B4" s="19" t="s">
        <v>145</v>
      </c>
      <c r="C4" s="19" t="s">
        <v>166</v>
      </c>
      <c r="D4" s="20"/>
      <c r="E4" s="8" t="s">
        <v>40</v>
      </c>
      <c r="F4" s="8">
        <v>44</v>
      </c>
      <c r="G4" s="9">
        <f>+44*3</f>
        <v>132</v>
      </c>
      <c r="H4" s="10" t="s">
        <v>66</v>
      </c>
      <c r="I4" t="s">
        <v>73</v>
      </c>
      <c r="J4" s="1">
        <v>1</v>
      </c>
      <c r="K4" s="1"/>
      <c r="L4" s="1"/>
      <c r="M4" s="1"/>
    </row>
    <row r="5" spans="1:13" ht="12.75">
      <c r="A5" s="11" t="s">
        <v>146</v>
      </c>
      <c r="B5" s="12" t="s">
        <v>147</v>
      </c>
      <c r="C5" s="12" t="s">
        <v>165</v>
      </c>
      <c r="D5" s="12"/>
      <c r="E5" s="8" t="s">
        <v>39</v>
      </c>
      <c r="F5" s="8">
        <v>88</v>
      </c>
      <c r="G5" s="9">
        <f>88*2</f>
        <v>176</v>
      </c>
      <c r="H5" s="10" t="s">
        <v>168</v>
      </c>
      <c r="I5" t="s">
        <v>183</v>
      </c>
      <c r="J5" s="1">
        <v>3</v>
      </c>
      <c r="K5" s="1"/>
      <c r="L5" s="1"/>
      <c r="M5" s="1"/>
    </row>
    <row r="6" spans="1:13" ht="12.75">
      <c r="A6" s="11" t="s">
        <v>148</v>
      </c>
      <c r="B6" s="12" t="s">
        <v>149</v>
      </c>
      <c r="C6" s="12" t="s">
        <v>169</v>
      </c>
      <c r="D6" s="12"/>
      <c r="E6" s="8" t="s">
        <v>39</v>
      </c>
      <c r="F6" s="8">
        <v>120</v>
      </c>
      <c r="G6" s="9">
        <v>240</v>
      </c>
      <c r="H6" s="10" t="s">
        <v>168</v>
      </c>
      <c r="I6" t="s">
        <v>176</v>
      </c>
      <c r="J6" s="1">
        <v>2</v>
      </c>
      <c r="K6" s="1"/>
      <c r="L6" s="1"/>
      <c r="M6" s="1"/>
    </row>
    <row r="7" spans="1:13" ht="12.75">
      <c r="A7" s="11" t="s">
        <v>150</v>
      </c>
      <c r="B7" s="12" t="s">
        <v>151</v>
      </c>
      <c r="C7" s="12" t="s">
        <v>166</v>
      </c>
      <c r="D7" s="21"/>
      <c r="E7" s="8" t="s">
        <v>39</v>
      </c>
      <c r="F7" s="8">
        <v>87</v>
      </c>
      <c r="G7" s="9">
        <f>87*2</f>
        <v>174</v>
      </c>
      <c r="H7" s="10" t="s">
        <v>168</v>
      </c>
      <c r="I7" t="s">
        <v>176</v>
      </c>
      <c r="J7" s="1">
        <v>3</v>
      </c>
      <c r="K7" s="1"/>
      <c r="L7" s="1"/>
      <c r="M7" s="1"/>
    </row>
    <row r="8" spans="1:13" ht="12.75">
      <c r="A8" s="11" t="s">
        <v>152</v>
      </c>
      <c r="B8" s="12" t="s">
        <v>153</v>
      </c>
      <c r="C8" s="12" t="s">
        <v>164</v>
      </c>
      <c r="D8" s="12"/>
      <c r="E8" s="8" t="s">
        <v>39</v>
      </c>
      <c r="F8" s="8">
        <v>93</v>
      </c>
      <c r="G8" s="9">
        <f>93*2</f>
        <v>186</v>
      </c>
      <c r="H8" s="10" t="s">
        <v>63</v>
      </c>
      <c r="I8" t="s">
        <v>72</v>
      </c>
      <c r="J8" s="1">
        <v>1</v>
      </c>
      <c r="K8" s="1"/>
      <c r="L8" s="1"/>
      <c r="M8" s="1"/>
    </row>
    <row r="9" spans="1:10" ht="12.75">
      <c r="A9" s="11" t="s">
        <v>154</v>
      </c>
      <c r="B9" s="12" t="s">
        <v>155</v>
      </c>
      <c r="C9" s="12" t="s">
        <v>177</v>
      </c>
      <c r="D9" s="12"/>
      <c r="E9" s="8" t="s">
        <v>39</v>
      </c>
      <c r="F9" s="8">
        <v>184</v>
      </c>
      <c r="G9" s="9">
        <f>184*2</f>
        <v>368</v>
      </c>
      <c r="H9" s="10" t="s">
        <v>178</v>
      </c>
      <c r="I9" t="s">
        <v>79</v>
      </c>
      <c r="J9">
        <v>1</v>
      </c>
    </row>
    <row r="10" spans="1:10" ht="12.75">
      <c r="A10" s="11" t="s">
        <v>304</v>
      </c>
      <c r="B10" s="12" t="s">
        <v>305</v>
      </c>
      <c r="C10" s="12" t="s">
        <v>306</v>
      </c>
      <c r="D10" s="12"/>
      <c r="E10" s="8" t="s">
        <v>39</v>
      </c>
      <c r="F10" s="8">
        <v>110</v>
      </c>
      <c r="G10" s="9">
        <v>220</v>
      </c>
      <c r="H10" s="10" t="s">
        <v>63</v>
      </c>
      <c r="I10" t="s">
        <v>76</v>
      </c>
      <c r="J10" t="s">
        <v>243</v>
      </c>
    </row>
    <row r="11" spans="1:10" ht="12.75">
      <c r="A11" s="11" t="s">
        <v>320</v>
      </c>
      <c r="B11" s="12" t="s">
        <v>321</v>
      </c>
      <c r="C11" s="12" t="s">
        <v>171</v>
      </c>
      <c r="D11" s="12"/>
      <c r="E11" s="8" t="s">
        <v>39</v>
      </c>
      <c r="F11" s="8">
        <v>50</v>
      </c>
      <c r="G11" s="9">
        <v>100</v>
      </c>
      <c r="H11" s="10" t="s">
        <v>202</v>
      </c>
      <c r="I11" t="s">
        <v>72</v>
      </c>
      <c r="J11" t="s">
        <v>243</v>
      </c>
    </row>
    <row r="12" spans="1:7" ht="12.75">
      <c r="A12" s="11"/>
      <c r="B12" s="12"/>
      <c r="C12" s="12"/>
      <c r="D12" s="12"/>
      <c r="E12" s="8"/>
      <c r="F12" s="8"/>
      <c r="G12" s="9"/>
    </row>
    <row r="13" spans="1:7" ht="12.75">
      <c r="A13" s="11"/>
      <c r="B13" s="12"/>
      <c r="C13" s="12"/>
      <c r="D13" s="12"/>
      <c r="E13" s="8"/>
      <c r="F13" s="8"/>
      <c r="G13" s="9"/>
    </row>
    <row r="14" spans="1:7" ht="12.75">
      <c r="A14" s="11"/>
      <c r="B14" s="12"/>
      <c r="C14" s="12"/>
      <c r="D14" s="12"/>
      <c r="E14" s="8"/>
      <c r="F14" s="8"/>
      <c r="G14" s="9"/>
    </row>
    <row r="15" spans="1:7" ht="12.75">
      <c r="A15" s="11"/>
      <c r="B15" s="12"/>
      <c r="C15" s="12"/>
      <c r="D15" s="12"/>
      <c r="E15" s="8"/>
      <c r="F15" s="8"/>
      <c r="G15" s="9"/>
    </row>
    <row r="16" spans="1:7" ht="12.75">
      <c r="A16" s="11"/>
      <c r="B16" s="12"/>
      <c r="C16" s="12"/>
      <c r="D16" s="12"/>
      <c r="E16" s="8"/>
      <c r="F16" s="8"/>
      <c r="G16" s="9"/>
    </row>
    <row r="17" spans="1:7" ht="13.5" thickBot="1">
      <c r="A17" s="13"/>
      <c r="B17" s="14"/>
      <c r="C17" s="14"/>
      <c r="D17" s="14"/>
      <c r="E17" s="15"/>
      <c r="F17" s="15"/>
      <c r="G17" s="16"/>
    </row>
  </sheetData>
  <sheetProtection/>
  <dataValidations count="2">
    <dataValidation type="list" allowBlank="1" showInputMessage="1" showErrorMessage="1" sqref="H1:H65536">
      <formula1>"幼保,小,中,高,高専,大,専,特支,公,青少年,一般"</formula1>
    </dataValidation>
    <dataValidation type="list" allowBlank="1" showInputMessage="1" showErrorMessage="1" sqref="I4:I136">
      <formula1>"浜松市,湖西市,他静岡,県外,主催"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SheetLayoutView="100" zoomScalePageLayoutView="0" workbookViewId="0" topLeftCell="A1">
      <selection activeCell="D2" sqref="D2"/>
    </sheetView>
  </sheetViews>
  <sheetFormatPr defaultColWidth="9.00390625" defaultRowHeight="13.5"/>
  <cols>
    <col min="1" max="1" width="17.125" style="1" customWidth="1"/>
    <col min="2" max="2" width="37.125" style="0" customWidth="1"/>
    <col min="3" max="3" width="10.625" style="0" customWidth="1"/>
    <col min="4" max="4" width="46.375" style="0" customWidth="1"/>
    <col min="5" max="5" width="7.625" style="1" customWidth="1"/>
    <col min="6" max="7" width="5.00390625" style="1" customWidth="1"/>
    <col min="8" max="8" width="5.375" style="0" customWidth="1"/>
  </cols>
  <sheetData>
    <row r="1" spans="1:4" ht="12.75">
      <c r="A1" s="1" t="s">
        <v>6</v>
      </c>
      <c r="D1" s="17" t="s">
        <v>309</v>
      </c>
    </row>
    <row r="2" ht="9" customHeight="1" thickBot="1"/>
    <row r="3" spans="1:7" ht="12.75">
      <c r="A3" s="2" t="s">
        <v>5</v>
      </c>
      <c r="B3" s="3" t="s">
        <v>7</v>
      </c>
      <c r="C3" s="4" t="s">
        <v>9</v>
      </c>
      <c r="D3" s="4" t="s">
        <v>8</v>
      </c>
      <c r="E3" s="5" t="s">
        <v>4</v>
      </c>
      <c r="F3" s="6" t="s">
        <v>1</v>
      </c>
      <c r="G3" s="7" t="s">
        <v>2</v>
      </c>
    </row>
    <row r="4" spans="1:13" ht="12.75">
      <c r="A4" s="18" t="s">
        <v>263</v>
      </c>
      <c r="B4" s="19" t="s">
        <v>264</v>
      </c>
      <c r="C4" s="19"/>
      <c r="D4" s="20"/>
      <c r="E4" s="8" t="s">
        <v>41</v>
      </c>
      <c r="F4" s="8">
        <v>200</v>
      </c>
      <c r="G4" s="9">
        <v>800</v>
      </c>
      <c r="H4" s="10" t="s">
        <v>202</v>
      </c>
      <c r="I4" t="s">
        <v>78</v>
      </c>
      <c r="J4" s="1">
        <v>1</v>
      </c>
      <c r="K4" s="1"/>
      <c r="L4" s="1"/>
      <c r="M4" s="1"/>
    </row>
    <row r="5" spans="1:13" ht="12.75">
      <c r="A5" s="18" t="s">
        <v>197</v>
      </c>
      <c r="B5" s="19" t="s">
        <v>198</v>
      </c>
      <c r="C5" s="19" t="s">
        <v>161</v>
      </c>
      <c r="D5" s="20"/>
      <c r="E5" s="8" t="s">
        <v>11</v>
      </c>
      <c r="F5" s="8">
        <v>90</v>
      </c>
      <c r="G5" s="9">
        <v>180</v>
      </c>
      <c r="H5" s="10" t="s">
        <v>168</v>
      </c>
      <c r="I5" t="s">
        <v>183</v>
      </c>
      <c r="J5" s="1">
        <v>1</v>
      </c>
      <c r="K5" s="1"/>
      <c r="L5" s="1"/>
      <c r="M5" s="1"/>
    </row>
    <row r="6" spans="1:13" ht="12.75">
      <c r="A6" s="11" t="s">
        <v>307</v>
      </c>
      <c r="B6" s="12" t="s">
        <v>308</v>
      </c>
      <c r="C6" s="12" t="s">
        <v>221</v>
      </c>
      <c r="D6" s="12"/>
      <c r="E6" s="8" t="s">
        <v>11</v>
      </c>
      <c r="F6" s="8">
        <v>15</v>
      </c>
      <c r="G6" s="9">
        <v>30</v>
      </c>
      <c r="H6" s="10" t="s">
        <v>215</v>
      </c>
      <c r="I6" t="s">
        <v>76</v>
      </c>
      <c r="J6" s="1" t="s">
        <v>203</v>
      </c>
      <c r="K6" s="1"/>
      <c r="L6" s="1"/>
      <c r="M6" s="1"/>
    </row>
    <row r="7" spans="1:13" ht="12.75">
      <c r="A7" s="11"/>
      <c r="B7" s="12"/>
      <c r="C7" s="12"/>
      <c r="D7" s="21"/>
      <c r="E7" s="8"/>
      <c r="F7" s="8"/>
      <c r="G7" s="9"/>
      <c r="H7" s="10"/>
      <c r="J7" s="1"/>
      <c r="K7" s="1"/>
      <c r="L7" s="1"/>
      <c r="M7" s="1"/>
    </row>
    <row r="8" spans="1:13" ht="12.75">
      <c r="A8" s="11"/>
      <c r="B8" s="12"/>
      <c r="C8" s="12"/>
      <c r="D8" s="12"/>
      <c r="E8" s="8"/>
      <c r="F8" s="8"/>
      <c r="G8" s="9"/>
      <c r="H8" s="10"/>
      <c r="J8" s="1"/>
      <c r="K8" s="1"/>
      <c r="L8" s="1"/>
      <c r="M8" s="1"/>
    </row>
    <row r="9" spans="1:8" ht="12.75">
      <c r="A9" s="11"/>
      <c r="B9" s="12"/>
      <c r="C9" s="12"/>
      <c r="D9" s="12"/>
      <c r="E9" s="8"/>
      <c r="F9" s="8"/>
      <c r="G9" s="9"/>
      <c r="H9" s="10"/>
    </row>
    <row r="10" spans="1:7" ht="12.75">
      <c r="A10" s="11"/>
      <c r="B10" s="12"/>
      <c r="C10" s="12"/>
      <c r="D10" s="12"/>
      <c r="E10" s="8"/>
      <c r="F10" s="8"/>
      <c r="G10" s="9"/>
    </row>
    <row r="11" spans="1:7" ht="12.75">
      <c r="A11" s="11"/>
      <c r="B11" s="12"/>
      <c r="C11" s="12"/>
      <c r="D11" s="12"/>
      <c r="E11" s="8"/>
      <c r="F11" s="8"/>
      <c r="G11" s="9"/>
    </row>
    <row r="12" spans="1:7" ht="12.75">
      <c r="A12" s="11"/>
      <c r="B12" s="12"/>
      <c r="C12" s="12"/>
      <c r="D12" s="12"/>
      <c r="E12" s="8"/>
      <c r="F12" s="8"/>
      <c r="G12" s="9"/>
    </row>
    <row r="13" spans="1:7" ht="12.75">
      <c r="A13" s="11"/>
      <c r="B13" s="12"/>
      <c r="C13" s="12"/>
      <c r="D13" s="12"/>
      <c r="E13" s="8"/>
      <c r="F13" s="8"/>
      <c r="G13" s="9"/>
    </row>
    <row r="14" spans="1:7" ht="12.75">
      <c r="A14" s="11"/>
      <c r="B14" s="12"/>
      <c r="C14" s="12"/>
      <c r="D14" s="12"/>
      <c r="E14" s="8"/>
      <c r="F14" s="8"/>
      <c r="G14" s="9"/>
    </row>
    <row r="15" spans="1:7" ht="12.75">
      <c r="A15" s="11"/>
      <c r="B15" s="12"/>
      <c r="C15" s="12"/>
      <c r="D15" s="12"/>
      <c r="E15" s="8"/>
      <c r="F15" s="8"/>
      <c r="G15" s="9"/>
    </row>
    <row r="16" spans="1:7" ht="12.75">
      <c r="A16" s="11"/>
      <c r="B16" s="12"/>
      <c r="C16" s="12"/>
      <c r="D16" s="12"/>
      <c r="E16" s="8"/>
      <c r="F16" s="8"/>
      <c r="G16" s="9"/>
    </row>
    <row r="17" spans="1:7" ht="12.75">
      <c r="A17" s="11"/>
      <c r="B17" s="12"/>
      <c r="C17" s="12"/>
      <c r="D17" s="12"/>
      <c r="E17" s="8"/>
      <c r="F17" s="8"/>
      <c r="G17" s="9"/>
    </row>
    <row r="18" spans="1:7" ht="13.5" thickBot="1">
      <c r="A18" s="13"/>
      <c r="B18" s="14"/>
      <c r="C18" s="14"/>
      <c r="D18" s="14"/>
      <c r="E18" s="15"/>
      <c r="F18" s="15"/>
      <c r="G18" s="16"/>
    </row>
  </sheetData>
  <sheetProtection/>
  <dataValidations count="2">
    <dataValidation type="list" allowBlank="1" showInputMessage="1" showErrorMessage="1" sqref="H1:H65536">
      <formula1>"幼保,小,中,高,高専,大,専,特支,公,青少年,一般"</formula1>
    </dataValidation>
    <dataValidation type="list" allowBlank="1" showInputMessage="1" showErrorMessage="1" sqref="I4:I137">
      <formula1>"浜松市,湖西市,他静岡,県外,主催"</formula1>
    </dataValidation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yataro</dc:creator>
  <cp:keywords/>
  <dc:description/>
  <cp:lastModifiedBy>fujii</cp:lastModifiedBy>
  <cp:lastPrinted>2021-11-19T02:11:24Z</cp:lastPrinted>
  <dcterms:created xsi:type="dcterms:W3CDTF">2020-02-21T00:05:06Z</dcterms:created>
  <dcterms:modified xsi:type="dcterms:W3CDTF">2021-12-01T00:46:18Z</dcterms:modified>
  <cp:category/>
  <cp:version/>
  <cp:contentType/>
  <cp:contentStatus/>
</cp:coreProperties>
</file>